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\Documents\"/>
    </mc:Choice>
  </mc:AlternateContent>
  <bookViews>
    <workbookView xWindow="0" yWindow="0" windowWidth="20490" windowHeight="7155"/>
  </bookViews>
  <sheets>
    <sheet name="ZGF Maggie 10 YR Lifecycle Data" sheetId="1" r:id="rId1"/>
    <sheet name=" 125 gpm - 10 YR LC O&amp;M Cost" sheetId="2" r:id="rId2"/>
    <sheet name="250 gpm 10 YR LC O&amp;M Cost" sheetId="3" r:id="rId3"/>
    <sheet name="1,500 gpm 10 YR LC O&amp;M Cost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5" i="1"/>
  <c r="E31" i="1" s="1"/>
  <c r="B29" i="1"/>
  <c r="C4" i="1"/>
  <c r="E4" i="1" s="1"/>
  <c r="G26" i="1"/>
  <c r="K26" i="1"/>
  <c r="C26" i="1"/>
  <c r="D26" i="1" s="1"/>
  <c r="C27" i="1"/>
  <c r="F27" i="1" s="1"/>
  <c r="C15" i="1"/>
  <c r="B7" i="1"/>
  <c r="M6" i="1"/>
  <c r="M3" i="1"/>
  <c r="E9" i="1" s="1"/>
  <c r="C5" i="1"/>
  <c r="G5" i="1" s="1"/>
  <c r="B18" i="1"/>
  <c r="M14" i="1"/>
  <c r="E20" i="1" s="1"/>
  <c r="M17" i="1"/>
  <c r="L16" i="1"/>
  <c r="K16" i="1"/>
  <c r="J16" i="1"/>
  <c r="I16" i="1"/>
  <c r="H16" i="1"/>
  <c r="G16" i="1"/>
  <c r="F16" i="1"/>
  <c r="E16" i="1"/>
  <c r="D16" i="1"/>
  <c r="C16" i="1"/>
  <c r="G29" i="1" l="1"/>
  <c r="L27" i="1"/>
  <c r="H27" i="1"/>
  <c r="D27" i="1"/>
  <c r="D29" i="1" s="1"/>
  <c r="J26" i="1"/>
  <c r="J29" i="1" s="1"/>
  <c r="F26" i="1"/>
  <c r="F29" i="1" s="1"/>
  <c r="I27" i="1"/>
  <c r="E27" i="1"/>
  <c r="M27" i="1" s="1"/>
  <c r="K27" i="1"/>
  <c r="K29" i="1" s="1"/>
  <c r="G27" i="1"/>
  <c r="I26" i="1"/>
  <c r="I29" i="1" s="1"/>
  <c r="E26" i="1"/>
  <c r="E29" i="1" s="1"/>
  <c r="C29" i="1"/>
  <c r="J27" i="1"/>
  <c r="L26" i="1"/>
  <c r="L29" i="1" s="1"/>
  <c r="H26" i="1"/>
  <c r="H29" i="1" s="1"/>
  <c r="D4" i="1"/>
  <c r="M16" i="1"/>
  <c r="J4" i="1"/>
  <c r="H4" i="1"/>
  <c r="L4" i="1"/>
  <c r="G4" i="1"/>
  <c r="G7" i="1" s="1"/>
  <c r="J5" i="1"/>
  <c r="K4" i="1"/>
  <c r="F4" i="1"/>
  <c r="F5" i="1"/>
  <c r="C7" i="1"/>
  <c r="I5" i="1"/>
  <c r="E5" i="1"/>
  <c r="E7" i="1" s="1"/>
  <c r="L5" i="1"/>
  <c r="H5" i="1"/>
  <c r="D5" i="1"/>
  <c r="I4" i="1"/>
  <c r="K5" i="1"/>
  <c r="F15" i="1"/>
  <c r="F18" i="1" s="1"/>
  <c r="C18" i="1"/>
  <c r="I15" i="1"/>
  <c r="I18" i="1" s="1"/>
  <c r="E15" i="1"/>
  <c r="E18" i="1" s="1"/>
  <c r="L15" i="1"/>
  <c r="L18" i="1" s="1"/>
  <c r="H15" i="1"/>
  <c r="H18" i="1" s="1"/>
  <c r="D15" i="1"/>
  <c r="D18" i="1" s="1"/>
  <c r="K15" i="1"/>
  <c r="K18" i="1" s="1"/>
  <c r="G15" i="1"/>
  <c r="G18" i="1" s="1"/>
  <c r="J15" i="1"/>
  <c r="J18" i="1" s="1"/>
  <c r="M29" i="1" l="1"/>
  <c r="E32" i="1" s="1"/>
  <c r="M26" i="1"/>
  <c r="E30" i="1" s="1"/>
  <c r="H7" i="1"/>
  <c r="F7" i="1"/>
  <c r="M5" i="1"/>
  <c r="J7" i="1"/>
  <c r="M4" i="1"/>
  <c r="K7" i="1"/>
  <c r="L7" i="1"/>
  <c r="D7" i="1"/>
  <c r="I7" i="1"/>
  <c r="M15" i="1"/>
  <c r="E8" i="1" l="1"/>
  <c r="M7" i="1"/>
  <c r="E10" i="1" s="1"/>
  <c r="M18" i="1"/>
  <c r="E21" i="1" s="1"/>
  <c r="E19" i="1"/>
</calcChain>
</file>

<file path=xl/sharedStrings.xml><?xml version="1.0" encoding="utf-8"?>
<sst xmlns="http://schemas.openxmlformats.org/spreadsheetml/2006/main" count="94" uniqueCount="56">
  <si>
    <t>User Adjustable Variable Costs</t>
  </si>
  <si>
    <t>Labor Cost ($/hr)</t>
  </si>
  <si>
    <t>Pump Efficiency (%)</t>
  </si>
  <si>
    <t>Motor Efficiency (%)</t>
  </si>
  <si>
    <t>Electricity Cost ($/kW-hr)</t>
  </si>
  <si>
    <t>NOTES</t>
  </si>
  <si>
    <t>ZGF Maggie Purge Cycle Duration (seconds)</t>
  </si>
  <si>
    <t>Hours of Operation/Day</t>
  </si>
  <si>
    <t>Operating Days/Year</t>
  </si>
  <si>
    <t>ZGF Maggie Purge Cycles/Hour</t>
  </si>
  <si>
    <t>2. ZGF Maggie Solenoid Valves Energy Usage: 1.2 W energized</t>
  </si>
  <si>
    <t>3. ZGF Smart Drum Motor Energy Usage: 60 W energized</t>
  </si>
  <si>
    <t>4. ZGF Smart Drum Motor is energized 30 seconds / purge cycle</t>
  </si>
  <si>
    <t>7. ZGF Maggie Spares - Replace Smart Drum scraper every 6 months</t>
  </si>
  <si>
    <t>8. ZGF Maggie Major Spares: Replace purge valve Year 5 and Year 10, replace outlet valve Year 10</t>
  </si>
  <si>
    <t xml:space="preserve">9. ZGF Maggie Rebuild - Return Maggie's to ZGF Year 10 for reconditioning </t>
  </si>
  <si>
    <t>10. ZGF Maggie magnetic shuttle dynamic o-ring design lifecycle: 250,000 cycles</t>
  </si>
  <si>
    <t>11. ZGF Maggie pneumatic actuators design lifecycle: 500,000 cycles</t>
  </si>
  <si>
    <r>
      <t>Compressed Air Cost ($/ft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</si>
  <si>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 ZGF Maggie - 125 gpm</t>
  </si>
  <si>
    <t>YR 0</t>
  </si>
  <si>
    <t>YR 1</t>
  </si>
  <si>
    <t>YR2</t>
  </si>
  <si>
    <t>YR 3</t>
  </si>
  <si>
    <t>YR4</t>
  </si>
  <si>
    <t>YR 5</t>
  </si>
  <si>
    <t>YR 6</t>
  </si>
  <si>
    <t>YR 7</t>
  </si>
  <si>
    <t>YR 8</t>
  </si>
  <si>
    <t>YR 9</t>
  </si>
  <si>
    <t>YR 10</t>
  </si>
  <si>
    <t>capital</t>
  </si>
  <si>
    <t>operating - energy</t>
  </si>
  <si>
    <t>operating - labor</t>
  </si>
  <si>
    <t>spares/refurbishment</t>
  </si>
  <si>
    <t>YEAR TOTAL</t>
  </si>
  <si>
    <t>Category Total</t>
  </si>
  <si>
    <t xml:space="preserve"> ZGF Maggie - 250 gpm</t>
  </si>
  <si>
    <t xml:space="preserve"> ZGF Maggie - 1,500 gpm</t>
  </si>
  <si>
    <t>Average Annual Operating &amp; Maintenance Cost</t>
  </si>
  <si>
    <t>Annualized Capital Cost</t>
  </si>
  <si>
    <t>Average TOTAL Annual Cost</t>
  </si>
  <si>
    <t>Average Annual Operating Cost</t>
  </si>
  <si>
    <t>Average Annual Operating &amp; Maintenance (O&amp;M) Cost</t>
  </si>
  <si>
    <t>12. Typical ZGF Maggie Purge Cycle Duration: 5 seconds</t>
  </si>
  <si>
    <t>13. Typical ZGF Maggie Purge Cycle Frequency: Every 20 minutes</t>
  </si>
  <si>
    <t>14. No additional waste (i.e. media) generated with ZGF Maggie or Alternate Mag technologies</t>
  </si>
  <si>
    <r>
      <t>15. This analysis does not consider equipment floor space requirement (i.e. footprint), or the $/ft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plant floor space</t>
    </r>
  </si>
  <si>
    <t>6. ZGF Maggie Labor: 4 hr system review every 6 months (8 hours/year) for multi unit Maggie systems</t>
  </si>
  <si>
    <t>5. ZGF Maggie Labor: 2 hr system review every 6 months (4 hours/year) for single unit Maggie systems</t>
  </si>
  <si>
    <r>
      <t>1. ZGF Maggie MG1200 (125 gpm) Air Consumption/Purge: 0.25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@ 80 psi; ZGF Maggie MG2600 (250 gpm) Air Consumption/Purge: 0.53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@ 80 psi</t>
    </r>
  </si>
  <si>
    <t>16. TOTAL O&amp;M costs include energy, labor and spares/refurbishment costs</t>
  </si>
  <si>
    <t xml:space="preserve">20. Based upon 3 cycles/hr, 16 hrs/day, 250 days/yr, Maggie will have 120,000 cycles in 10 years. </t>
  </si>
  <si>
    <t>19. ZGF Maggie, 1,500 gpm: The equipment cost includes Maggie MG2600, 6-Station, 8" inlet/outlet manifolds, Smart Drum PLUS, Dwg# ZG10271 sht 5</t>
  </si>
  <si>
    <t xml:space="preserve">17. ZGF Maggie, 125 gpm:  The equipment cost includes frame mounted, Maggie MG1200, Smart Drum PLUS, ref. Dwg # ZG10431, sht 1 </t>
  </si>
  <si>
    <t>18. ZGF Maggie, 250 gpm: The equipment cost includes frame mounted, Maggie MG2600, Smart Drum PLUS, ref. Dwg # ZG10431, sht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</si>
</sst>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/>
    <xf numFmtId="0" fontId="0" fillId="0" borderId="5" xfId="0" applyBorder="1"/>
    <xf numFmtId="0" fontId="0" fillId="0" borderId="5" xfId="0" applyFont="1" applyBorder="1" applyAlignment="1">
      <alignment horizontal="left" indent="1"/>
    </xf>
    <xf numFmtId="0" fontId="0" fillId="0" borderId="5" xfId="0" applyFont="1" applyBorder="1" applyAlignment="1">
      <alignment horizontal="left" indent="2"/>
    </xf>
    <xf numFmtId="0" fontId="0" fillId="0" borderId="0" xfId="0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Border="1"/>
    <xf numFmtId="0" fontId="1" fillId="0" borderId="0" xfId="0" applyFont="1" applyBorder="1" applyAlignment="1">
      <alignment horizontal="left" indent="2"/>
    </xf>
    <xf numFmtId="164" fontId="1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/>
    </xf>
    <xf numFmtId="165" fontId="0" fillId="0" borderId="5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9" xfId="0" applyFont="1" applyBorder="1" applyAlignment="1">
      <alignment horizontal="left" indent="2"/>
    </xf>
    <xf numFmtId="0" fontId="0" fillId="0" borderId="9" xfId="0" applyBorder="1"/>
    <xf numFmtId="0" fontId="0" fillId="0" borderId="9" xfId="0" applyFont="1" applyBorder="1" applyAlignment="1">
      <alignment horizontal="left" vertical="center"/>
    </xf>
    <xf numFmtId="0" fontId="0" fillId="0" borderId="9" xfId="0" applyFont="1" applyBorder="1"/>
    <xf numFmtId="0" fontId="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165" fontId="0" fillId="0" borderId="9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ZGF Maggie 125 gpm - 10 YEAR LIFECYCLE O&amp;M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Data'!$C$4:$L$4</c:f>
              <c:numCache>
                <c:formatCode>"$"#,##0.00</c:formatCode>
                <c:ptCount val="10"/>
                <c:pt idx="0">
                  <c:v>1.025930611764706</c:v>
                </c:pt>
                <c:pt idx="1">
                  <c:v>1.025930611764706</c:v>
                </c:pt>
                <c:pt idx="2">
                  <c:v>1.025930611764706</c:v>
                </c:pt>
                <c:pt idx="3">
                  <c:v>1.025930611764706</c:v>
                </c:pt>
                <c:pt idx="4">
                  <c:v>1.025930611764706</c:v>
                </c:pt>
                <c:pt idx="5">
                  <c:v>1.025930611764706</c:v>
                </c:pt>
                <c:pt idx="6">
                  <c:v>1.025930611764706</c:v>
                </c:pt>
                <c:pt idx="7">
                  <c:v>1.025930611764706</c:v>
                </c:pt>
                <c:pt idx="8">
                  <c:v>1.025930611764706</c:v>
                </c:pt>
                <c:pt idx="9">
                  <c:v>1.025930611764706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A-4FFF-9D74-35ED026D9403}"/>
            </c:ext>
          </c:extLst>
        </c:ser>
        <c:ser>
          <c:idx val="1"/>
          <c:order val="1"/>
          <c:tx>
            <c:v>Labor Cost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Data'!$C$5:$L$5</c:f>
              <c:numCache>
                <c:formatCode>"$"#,##0.00</c:formatCode>
                <c:ptCount val="1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A-4FFF-9D74-35ED026D9403}"/>
            </c:ext>
          </c:extLst>
        </c:ser>
        <c:ser>
          <c:idx val="2"/>
          <c:order val="2"/>
          <c:tx>
            <c:v>Spare Parts/Refurb Cost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Data'!$C$6:$L$6</c:f>
              <c:numCache>
                <c:formatCode>"$"#,##0.00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275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A-4FFF-9D74-35ED026D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65952"/>
        <c:axId val="209565560"/>
      </c:barChart>
      <c:lineChart>
        <c:grouping val="standard"/>
        <c:varyColors val="0"/>
        <c:ser>
          <c:idx val="3"/>
          <c:order val="3"/>
          <c:tx>
            <c:v>Total O&amp;M Cost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'ZGF Maggie 10 YR Lifecycle Data'!$C$7:$L$7</c:f>
              <c:numCache>
                <c:formatCode>"$"#,##0.00</c:formatCode>
                <c:ptCount val="10"/>
                <c:pt idx="0">
                  <c:v>301.02593061176469</c:v>
                </c:pt>
                <c:pt idx="1">
                  <c:v>301.02593061176469</c:v>
                </c:pt>
                <c:pt idx="2">
                  <c:v>301.02593061176469</c:v>
                </c:pt>
                <c:pt idx="3">
                  <c:v>301.02593061176469</c:v>
                </c:pt>
                <c:pt idx="4">
                  <c:v>476.02593061176469</c:v>
                </c:pt>
                <c:pt idx="5">
                  <c:v>301.02593061176469</c:v>
                </c:pt>
                <c:pt idx="6">
                  <c:v>301.02593061176469</c:v>
                </c:pt>
                <c:pt idx="7">
                  <c:v>301.02593061176469</c:v>
                </c:pt>
                <c:pt idx="8">
                  <c:v>301.02593061176469</c:v>
                </c:pt>
                <c:pt idx="9">
                  <c:v>3051.0259306117646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A-4FFF-9D74-35ED026D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65952"/>
        <c:axId val="209565560"/>
      </c:lineChart>
      <c:catAx>
        <c:axId val="209565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65560"/>
        <c:crosses val="autoZero"/>
        <c:auto val="1"/>
        <c:lblAlgn val="ctr"/>
        <c:lblOffset val="100"/>
        <c:noMultiLvlLbl val="0"/>
      </c:catAx>
      <c:valAx>
        <c:axId val="20956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65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ZGF Maggie 250 gpm - 10 YEAR LIFECYCLE O&amp;M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64159820579702"/>
          <c:y val="7.8108453003884068E-2"/>
          <c:w val="0.7875515560554931"/>
          <c:h val="0.57280149326301544"/>
        </c:manualLayout>
      </c:layout>
      <c:barChart>
        <c:barDir val="col"/>
        <c:grouping val="clustered"/>
        <c:varyColors val="0"/>
        <c:ser>
          <c:idx val="0"/>
          <c:order val="0"/>
          <c:tx>
            <c:v>Energy Cost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Data'!$C$15:$L$15</c:f>
              <c:numCache>
                <c:formatCode>"$"#,##0.00</c:formatCode>
                <c:ptCount val="10"/>
                <c:pt idx="0">
                  <c:v>1.6979306117647062</c:v>
                </c:pt>
                <c:pt idx="1">
                  <c:v>1.6979306117647062</c:v>
                </c:pt>
                <c:pt idx="2">
                  <c:v>1.6979306117647062</c:v>
                </c:pt>
                <c:pt idx="3">
                  <c:v>1.6979306117647062</c:v>
                </c:pt>
                <c:pt idx="4">
                  <c:v>1.6979306117647062</c:v>
                </c:pt>
                <c:pt idx="5">
                  <c:v>1.6979306117647062</c:v>
                </c:pt>
                <c:pt idx="6">
                  <c:v>1.6979306117647062</c:v>
                </c:pt>
                <c:pt idx="7">
                  <c:v>1.6979306117647062</c:v>
                </c:pt>
                <c:pt idx="8">
                  <c:v>1.6979306117647062</c:v>
                </c:pt>
                <c:pt idx="9">
                  <c:v>1.6979306117647062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0-4452-A5CF-03E755A47F69}"/>
            </c:ext>
          </c:extLst>
        </c:ser>
        <c:ser>
          <c:idx val="1"/>
          <c:order val="1"/>
          <c:tx>
            <c:v>Labor Cost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Data'!$C$16:$L$16</c:f>
              <c:numCache>
                <c:formatCode>"$"#,##0.00</c:formatCode>
                <c:ptCount val="1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0-4452-A5CF-03E755A47F69}"/>
            </c:ext>
          </c:extLst>
        </c:ser>
        <c:ser>
          <c:idx val="2"/>
          <c:order val="2"/>
          <c:tx>
            <c:v>Spare Parts/Refurb Cost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Data'!$C$17:$L$17</c:f>
              <c:numCache>
                <c:formatCode>"$"#,##0.00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275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0-4452-A5CF-03E755A47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67520"/>
        <c:axId val="209567912"/>
      </c:barChart>
      <c:lineChart>
        <c:grouping val="standard"/>
        <c:varyColors val="0"/>
        <c:ser>
          <c:idx val="3"/>
          <c:order val="3"/>
          <c:tx>
            <c:v>Total O&amp;M Cost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'ZGF Maggie 10 YR Lifecycle Data'!$C$18:$L$18</c:f>
              <c:numCache>
                <c:formatCode>"$"#,##0.00</c:formatCode>
                <c:ptCount val="10"/>
                <c:pt idx="0">
                  <c:v>301.69793061176472</c:v>
                </c:pt>
                <c:pt idx="1">
                  <c:v>301.69793061176472</c:v>
                </c:pt>
                <c:pt idx="2">
                  <c:v>301.69793061176472</c:v>
                </c:pt>
                <c:pt idx="3">
                  <c:v>301.69793061176472</c:v>
                </c:pt>
                <c:pt idx="4">
                  <c:v>476.69793061176472</c:v>
                </c:pt>
                <c:pt idx="5">
                  <c:v>301.69793061176472</c:v>
                </c:pt>
                <c:pt idx="6">
                  <c:v>301.69793061176472</c:v>
                </c:pt>
                <c:pt idx="7">
                  <c:v>301.69793061176472</c:v>
                </c:pt>
                <c:pt idx="8">
                  <c:v>301.69793061176472</c:v>
                </c:pt>
                <c:pt idx="9">
                  <c:v>4326.6979306117646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50-4452-A5CF-03E755A47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67520"/>
        <c:axId val="209567912"/>
      </c:lineChart>
      <c:catAx>
        <c:axId val="20956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67912"/>
        <c:crosses val="autoZero"/>
        <c:auto val="1"/>
        <c:lblAlgn val="ctr"/>
        <c:lblOffset val="100"/>
        <c:noMultiLvlLbl val="0"/>
      </c:catAx>
      <c:valAx>
        <c:axId val="2095679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67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ZGF Maggie 1,500 gpm - 10 YEAR LIFECYCLE O&amp;M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Data'!$C$26:$L$26</c:f>
              <c:numCache>
                <c:formatCode>"$"#,##0.00</c:formatCode>
                <c:ptCount val="10"/>
                <c:pt idx="0">
                  <c:v>10.187583670588236</c:v>
                </c:pt>
                <c:pt idx="1">
                  <c:v>10.187583670588236</c:v>
                </c:pt>
                <c:pt idx="2">
                  <c:v>10.187583670588236</c:v>
                </c:pt>
                <c:pt idx="3">
                  <c:v>10.187583670588236</c:v>
                </c:pt>
                <c:pt idx="4">
                  <c:v>10.187583670588236</c:v>
                </c:pt>
                <c:pt idx="5">
                  <c:v>10.187583670588236</c:v>
                </c:pt>
                <c:pt idx="6">
                  <c:v>10.187583670588236</c:v>
                </c:pt>
                <c:pt idx="7">
                  <c:v>10.187583670588236</c:v>
                </c:pt>
                <c:pt idx="8">
                  <c:v>10.187583670588236</c:v>
                </c:pt>
                <c:pt idx="9">
                  <c:v>10.187583670588236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4-4E51-A21D-33B3F7593237}"/>
            </c:ext>
          </c:extLst>
        </c:ser>
        <c:ser>
          <c:idx val="1"/>
          <c:order val="1"/>
          <c:tx>
            <c:v>Labor Cost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Data'!$C$27:$L$27</c:f>
              <c:numCache>
                <c:formatCode>"$"#,##0.00</c:formatCode>
                <c:ptCount val="10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4-4E51-A21D-33B3F7593237}"/>
            </c:ext>
          </c:extLst>
        </c:ser>
        <c:ser>
          <c:idx val="2"/>
          <c:order val="2"/>
          <c:tx>
            <c:v>Spare Parts/Refurb Cost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'ZGF Maggie 10 YR Lifecycle Data'!$C$28:$L$28</c:f>
              <c:numCache>
                <c:formatCode>"$"#,##0.00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24250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4-4E51-A21D-33B3F759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45376"/>
        <c:axId val="207646552"/>
      </c:barChart>
      <c:lineChart>
        <c:grouping val="standard"/>
        <c:varyColors val="0"/>
        <c:ser>
          <c:idx val="3"/>
          <c:order val="3"/>
          <c:tx>
            <c:v>Total O&amp;M Cost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'ZGF Maggie 10 YR Lifecycle Data'!$C$29:$L$29</c:f>
              <c:numCache>
                <c:formatCode>"$"#,##0.00</c:formatCode>
                <c:ptCount val="10"/>
                <c:pt idx="0">
                  <c:v>510.18758367058825</c:v>
                </c:pt>
                <c:pt idx="1">
                  <c:v>510.18758367058825</c:v>
                </c:pt>
                <c:pt idx="2">
                  <c:v>510.18758367058825</c:v>
                </c:pt>
                <c:pt idx="3">
                  <c:v>510.18758367058825</c:v>
                </c:pt>
                <c:pt idx="4">
                  <c:v>1560.1875836705883</c:v>
                </c:pt>
                <c:pt idx="5">
                  <c:v>510.18758367058825</c:v>
                </c:pt>
                <c:pt idx="6">
                  <c:v>510.18758367058825</c:v>
                </c:pt>
                <c:pt idx="7">
                  <c:v>510.18758367058825</c:v>
                </c:pt>
                <c:pt idx="8">
                  <c:v>510.18758367058825</c:v>
                </c:pt>
                <c:pt idx="9">
                  <c:v>24660.187583670588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4-4E51-A21D-33B3F759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5376"/>
        <c:axId val="207646552"/>
      </c:lineChart>
      <c:catAx>
        <c:axId val="20764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46552"/>
        <c:crosses val="autoZero"/>
        <c:auto val="1"/>
        <c:lblAlgn val="ctr"/>
        <c:lblOffset val="100"/>
        <c:noMultiLvlLbl val="0"/>
      </c:catAx>
      <c:valAx>
        <c:axId val="20764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4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12</xdr:col>
      <xdr:colOff>504825</xdr:colOff>
      <xdr:row>24</xdr:row>
      <xdr:rowOff>180974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25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542925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Layout" zoomScaleNormal="100" workbookViewId="0">
      <selection activeCell="B25" sqref="B25"/>
    </sheetView>
  </sheetViews>
  <sheetFormatPr defaultRowHeight="15" x14ac:dyDescent="0.25"/>
  <cols>
    <col min="1" max="1" width="20.5703125" customWidth="1"/>
    <col min="2" max="2" width="11" customWidth="1"/>
    <col min="3" max="3" width="9.140625" customWidth="1"/>
    <col min="4" max="4" width="8.85546875" customWidth="1"/>
    <col min="5" max="6" width="8.7109375" customWidth="1"/>
    <col min="7" max="7" width="9.140625" customWidth="1"/>
    <col min="8" max="8" width="8.5703125" customWidth="1"/>
    <col min="9" max="9" width="9.28515625" bestFit="1" customWidth="1"/>
    <col min="10" max="11" width="8.7109375" customWidth="1"/>
    <col min="12" max="12" width="10.140625" bestFit="1" customWidth="1"/>
    <col min="13" max="13" width="11.28515625" customWidth="1"/>
  </cols>
  <sheetData>
    <row r="1" spans="1:13" ht="35.25" customHeight="1" x14ac:dyDescent="0.25">
      <c r="A1" s="31" t="s">
        <v>19</v>
      </c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36</v>
      </c>
    </row>
    <row r="2" spans="1:13" ht="0.75" customHeight="1" x14ac:dyDescent="0.25">
      <c r="A2" s="30"/>
      <c r="B2" s="6"/>
      <c r="C2" s="6"/>
      <c r="D2" s="6"/>
      <c r="E2" s="6"/>
      <c r="F2" s="6"/>
      <c r="G2" s="7"/>
      <c r="H2" s="8"/>
      <c r="I2" s="8"/>
      <c r="J2" s="8"/>
      <c r="K2" s="8"/>
      <c r="L2" s="8"/>
      <c r="M2" s="8"/>
    </row>
    <row r="3" spans="1:13" x14ac:dyDescent="0.25">
      <c r="A3" s="9" t="s">
        <v>31</v>
      </c>
      <c r="B3" s="23"/>
      <c r="C3" s="23"/>
      <c r="D3" s="23"/>
      <c r="E3" s="23"/>
      <c r="F3" s="23"/>
      <c r="G3" s="24"/>
      <c r="H3" s="25"/>
      <c r="I3" s="25"/>
      <c r="J3" s="25"/>
      <c r="K3" s="25"/>
      <c r="L3" s="25"/>
      <c r="M3" s="25">
        <f>SUM(B3:L3)</f>
        <v>0</v>
      </c>
    </row>
    <row r="4" spans="1:13" x14ac:dyDescent="0.25">
      <c r="A4" s="9" t="s">
        <v>32</v>
      </c>
      <c r="B4" s="23">
        <v>0</v>
      </c>
      <c r="C4" s="23">
        <f>(E60*E63*E64*E65*E66*0.000000667)+(E60*E64*E65*E66*0.0005/E61)+(E59*E64*E65*E66*0.25)</f>
        <v>1.025930611764706</v>
      </c>
      <c r="D4" s="23">
        <f t="shared" ref="D4:L4" si="0">$C$4</f>
        <v>1.025930611764706</v>
      </c>
      <c r="E4" s="23">
        <f t="shared" si="0"/>
        <v>1.025930611764706</v>
      </c>
      <c r="F4" s="23">
        <f t="shared" si="0"/>
        <v>1.025930611764706</v>
      </c>
      <c r="G4" s="23">
        <f t="shared" si="0"/>
        <v>1.025930611764706</v>
      </c>
      <c r="H4" s="23">
        <f t="shared" si="0"/>
        <v>1.025930611764706</v>
      </c>
      <c r="I4" s="23">
        <f t="shared" si="0"/>
        <v>1.025930611764706</v>
      </c>
      <c r="J4" s="23">
        <f t="shared" si="0"/>
        <v>1.025930611764706</v>
      </c>
      <c r="K4" s="23">
        <f t="shared" si="0"/>
        <v>1.025930611764706</v>
      </c>
      <c r="L4" s="23">
        <f t="shared" si="0"/>
        <v>1.025930611764706</v>
      </c>
      <c r="M4" s="25">
        <f>SUM(B4:L4)</f>
        <v>10.259306117647059</v>
      </c>
    </row>
    <row r="5" spans="1:13" x14ac:dyDescent="0.25">
      <c r="A5" s="9" t="s">
        <v>33</v>
      </c>
      <c r="B5" s="23">
        <v>0</v>
      </c>
      <c r="C5" s="23">
        <f>E67*4</f>
        <v>200</v>
      </c>
      <c r="D5" s="23">
        <f t="shared" ref="D5:L5" si="1">$C$5</f>
        <v>200</v>
      </c>
      <c r="E5" s="23">
        <f t="shared" si="1"/>
        <v>200</v>
      </c>
      <c r="F5" s="23">
        <f t="shared" si="1"/>
        <v>200</v>
      </c>
      <c r="G5" s="24">
        <f t="shared" si="1"/>
        <v>200</v>
      </c>
      <c r="H5" s="25">
        <f t="shared" si="1"/>
        <v>200</v>
      </c>
      <c r="I5" s="25">
        <f t="shared" si="1"/>
        <v>200</v>
      </c>
      <c r="J5" s="25">
        <f t="shared" si="1"/>
        <v>200</v>
      </c>
      <c r="K5" s="25">
        <f t="shared" si="1"/>
        <v>200</v>
      </c>
      <c r="L5" s="25">
        <f t="shared" si="1"/>
        <v>200</v>
      </c>
      <c r="M5" s="25">
        <f>SUM(B5:L5)</f>
        <v>2000</v>
      </c>
    </row>
    <row r="6" spans="1:13" x14ac:dyDescent="0.25">
      <c r="A6" s="9" t="s">
        <v>34</v>
      </c>
      <c r="B6" s="23">
        <v>0</v>
      </c>
      <c r="C6" s="23">
        <v>100</v>
      </c>
      <c r="D6" s="23">
        <v>100</v>
      </c>
      <c r="E6" s="23">
        <v>100</v>
      </c>
      <c r="F6" s="23">
        <v>100</v>
      </c>
      <c r="G6" s="24">
        <v>275</v>
      </c>
      <c r="H6" s="25">
        <v>100</v>
      </c>
      <c r="I6" s="25">
        <v>100</v>
      </c>
      <c r="J6" s="25">
        <v>100</v>
      </c>
      <c r="K6" s="25">
        <v>100</v>
      </c>
      <c r="L6" s="25">
        <v>2850</v>
      </c>
      <c r="M6" s="25">
        <f>SUM(B6:L6)</f>
        <v>3925</v>
      </c>
    </row>
    <row r="7" spans="1:13" x14ac:dyDescent="0.25">
      <c r="A7" s="10" t="s">
        <v>35</v>
      </c>
      <c r="B7" s="23">
        <f t="shared" ref="B7:M7" si="2">SUM(B3:B6)</f>
        <v>0</v>
      </c>
      <c r="C7" s="23">
        <f t="shared" si="2"/>
        <v>301.02593061176469</v>
      </c>
      <c r="D7" s="23">
        <f t="shared" si="2"/>
        <v>301.02593061176469</v>
      </c>
      <c r="E7" s="23">
        <f t="shared" si="2"/>
        <v>301.02593061176469</v>
      </c>
      <c r="F7" s="23">
        <f t="shared" si="2"/>
        <v>301.02593061176469</v>
      </c>
      <c r="G7" s="24">
        <f t="shared" si="2"/>
        <v>476.02593061176469</v>
      </c>
      <c r="H7" s="25">
        <f t="shared" si="2"/>
        <v>301.02593061176469</v>
      </c>
      <c r="I7" s="25">
        <f t="shared" si="2"/>
        <v>301.02593061176469</v>
      </c>
      <c r="J7" s="25">
        <f t="shared" si="2"/>
        <v>301.02593061176469</v>
      </c>
      <c r="K7" s="25">
        <f t="shared" si="2"/>
        <v>301.02593061176469</v>
      </c>
      <c r="L7" s="25">
        <f t="shared" si="2"/>
        <v>3051.0259306117646</v>
      </c>
      <c r="M7" s="25">
        <f t="shared" si="2"/>
        <v>5935.2593061176467</v>
      </c>
    </row>
    <row r="8" spans="1:13" x14ac:dyDescent="0.25">
      <c r="A8" s="26" t="s">
        <v>42</v>
      </c>
      <c r="B8" s="28"/>
      <c r="C8" s="28"/>
      <c r="D8" s="28"/>
      <c r="E8" s="46">
        <f>(M4+M5+M6)/10</f>
        <v>593.52593061176469</v>
      </c>
      <c r="F8" s="46"/>
      <c r="G8" s="29"/>
      <c r="H8" s="27"/>
      <c r="I8" s="27"/>
      <c r="J8" s="27"/>
      <c r="K8" s="27"/>
      <c r="L8" s="27"/>
      <c r="M8" s="27"/>
    </row>
    <row r="9" spans="1:13" x14ac:dyDescent="0.25">
      <c r="A9" s="12" t="s">
        <v>40</v>
      </c>
      <c r="B9" s="13"/>
      <c r="C9" s="13"/>
      <c r="D9" s="13"/>
      <c r="E9" s="47">
        <f>M3/10</f>
        <v>0</v>
      </c>
      <c r="F9" s="47"/>
      <c r="G9" s="14"/>
      <c r="H9" s="11"/>
      <c r="I9" s="11"/>
      <c r="J9" s="11"/>
      <c r="K9" s="11"/>
      <c r="L9" s="11"/>
      <c r="M9" s="11"/>
    </row>
    <row r="10" spans="1:13" x14ac:dyDescent="0.25">
      <c r="A10" s="12" t="s">
        <v>41</v>
      </c>
      <c r="B10" s="13"/>
      <c r="C10" s="13"/>
      <c r="D10" s="13"/>
      <c r="E10" s="47">
        <f>M7/10</f>
        <v>593.52593061176469</v>
      </c>
      <c r="F10" s="47"/>
      <c r="G10" s="14"/>
      <c r="H10" s="11"/>
      <c r="I10" s="11"/>
      <c r="J10" s="11"/>
      <c r="K10" s="11"/>
      <c r="L10" s="11"/>
    </row>
    <row r="11" spans="1:13" x14ac:dyDescent="0.25">
      <c r="A11" s="15"/>
      <c r="B11" s="16"/>
      <c r="C11" s="16"/>
      <c r="D11" s="16"/>
      <c r="E11" s="16"/>
      <c r="F11" s="16"/>
      <c r="G11" s="16"/>
    </row>
    <row r="12" spans="1:13" ht="30" x14ac:dyDescent="0.25">
      <c r="A12" s="31" t="s">
        <v>37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  <c r="G12" s="5" t="s">
        <v>25</v>
      </c>
      <c r="H12" s="5" t="s">
        <v>26</v>
      </c>
      <c r="I12" s="5" t="s">
        <v>27</v>
      </c>
      <c r="J12" s="5" t="s">
        <v>28</v>
      </c>
      <c r="K12" s="5" t="s">
        <v>29</v>
      </c>
      <c r="L12" s="5" t="s">
        <v>30</v>
      </c>
      <c r="M12" s="5" t="s">
        <v>36</v>
      </c>
    </row>
    <row r="13" spans="1:13" ht="15" hidden="1" customHeight="1" x14ac:dyDescent="0.25">
      <c r="A13" s="20"/>
      <c r="B13" s="6"/>
      <c r="C13" s="6"/>
      <c r="D13" s="6"/>
      <c r="E13" s="6"/>
      <c r="F13" s="6"/>
      <c r="G13" s="7"/>
      <c r="H13" s="8"/>
      <c r="I13" s="8"/>
      <c r="J13" s="8"/>
      <c r="K13" s="8"/>
      <c r="L13" s="8"/>
      <c r="M13" s="8"/>
    </row>
    <row r="14" spans="1:13" x14ac:dyDescent="0.25">
      <c r="A14" s="9" t="s">
        <v>31</v>
      </c>
      <c r="B14" s="24"/>
      <c r="C14" s="24"/>
      <c r="D14" s="24"/>
      <c r="E14" s="24"/>
      <c r="F14" s="24"/>
      <c r="G14" s="24"/>
      <c r="H14" s="25"/>
      <c r="I14" s="25"/>
      <c r="J14" s="25"/>
      <c r="K14" s="25"/>
      <c r="L14" s="25"/>
      <c r="M14" s="25">
        <f>SUM(B14:L14)</f>
        <v>0</v>
      </c>
    </row>
    <row r="15" spans="1:13" x14ac:dyDescent="0.25">
      <c r="A15" s="9" t="s">
        <v>32</v>
      </c>
      <c r="B15" s="24">
        <v>0</v>
      </c>
      <c r="C15" s="24">
        <f>(E60*E63*E64*E65*E66*0.000000667)+(E60*E64*E65*E66*0.0005/E61)+(E59*E64*E65*E66*0.53)</f>
        <v>1.6979306117647062</v>
      </c>
      <c r="D15" s="24">
        <f t="shared" ref="D15:L15" si="3">$C$15</f>
        <v>1.6979306117647062</v>
      </c>
      <c r="E15" s="24">
        <f t="shared" si="3"/>
        <v>1.6979306117647062</v>
      </c>
      <c r="F15" s="24">
        <f t="shared" si="3"/>
        <v>1.6979306117647062</v>
      </c>
      <c r="G15" s="24">
        <f t="shared" si="3"/>
        <v>1.6979306117647062</v>
      </c>
      <c r="H15" s="24">
        <f t="shared" si="3"/>
        <v>1.6979306117647062</v>
      </c>
      <c r="I15" s="24">
        <f t="shared" si="3"/>
        <v>1.6979306117647062</v>
      </c>
      <c r="J15" s="24">
        <f t="shared" si="3"/>
        <v>1.6979306117647062</v>
      </c>
      <c r="K15" s="24">
        <f t="shared" si="3"/>
        <v>1.6979306117647062</v>
      </c>
      <c r="L15" s="24">
        <f t="shared" si="3"/>
        <v>1.6979306117647062</v>
      </c>
      <c r="M15" s="25">
        <f>SUM(B15:L15)</f>
        <v>16.979306117647063</v>
      </c>
    </row>
    <row r="16" spans="1:13" x14ac:dyDescent="0.25">
      <c r="A16" s="9" t="s">
        <v>33</v>
      </c>
      <c r="B16" s="24">
        <v>0</v>
      </c>
      <c r="C16" s="24">
        <f>E67*4</f>
        <v>200</v>
      </c>
      <c r="D16" s="24">
        <f>E67*4</f>
        <v>200</v>
      </c>
      <c r="E16" s="24">
        <f>E67*4</f>
        <v>200</v>
      </c>
      <c r="F16" s="24">
        <f>E67*4</f>
        <v>200</v>
      </c>
      <c r="G16" s="24">
        <f>E67*4</f>
        <v>200</v>
      </c>
      <c r="H16" s="24">
        <f>E67*4</f>
        <v>200</v>
      </c>
      <c r="I16" s="24">
        <f>E67*4</f>
        <v>200</v>
      </c>
      <c r="J16" s="24">
        <f>E67*4</f>
        <v>200</v>
      </c>
      <c r="K16" s="24">
        <f>E67*4</f>
        <v>200</v>
      </c>
      <c r="L16" s="24">
        <f>E67*4</f>
        <v>200</v>
      </c>
      <c r="M16" s="25">
        <f>SUM(B16:L16)</f>
        <v>2000</v>
      </c>
    </row>
    <row r="17" spans="1:13" x14ac:dyDescent="0.25">
      <c r="A17" s="9" t="s">
        <v>34</v>
      </c>
      <c r="B17" s="24">
        <v>0</v>
      </c>
      <c r="C17" s="24">
        <v>100</v>
      </c>
      <c r="D17" s="24">
        <v>100</v>
      </c>
      <c r="E17" s="24">
        <v>100</v>
      </c>
      <c r="F17" s="24">
        <v>100</v>
      </c>
      <c r="G17" s="24">
        <v>275</v>
      </c>
      <c r="H17" s="25">
        <v>100</v>
      </c>
      <c r="I17" s="25">
        <v>100</v>
      </c>
      <c r="J17" s="25">
        <v>100</v>
      </c>
      <c r="K17" s="25">
        <v>100</v>
      </c>
      <c r="L17" s="25">
        <v>4125</v>
      </c>
      <c r="M17" s="25">
        <f>SUM(B17:L17)</f>
        <v>5200</v>
      </c>
    </row>
    <row r="18" spans="1:13" x14ac:dyDescent="0.25">
      <c r="A18" s="10" t="s">
        <v>35</v>
      </c>
      <c r="B18" s="23">
        <f t="shared" ref="B18:M18" si="4">SUM(B14:B17)</f>
        <v>0</v>
      </c>
      <c r="C18" s="23">
        <f t="shared" si="4"/>
        <v>301.69793061176472</v>
      </c>
      <c r="D18" s="23">
        <f t="shared" si="4"/>
        <v>301.69793061176472</v>
      </c>
      <c r="E18" s="23">
        <f t="shared" si="4"/>
        <v>301.69793061176472</v>
      </c>
      <c r="F18" s="23">
        <f t="shared" si="4"/>
        <v>301.69793061176472</v>
      </c>
      <c r="G18" s="24">
        <f t="shared" si="4"/>
        <v>476.69793061176472</v>
      </c>
      <c r="H18" s="25">
        <f t="shared" si="4"/>
        <v>301.69793061176472</v>
      </c>
      <c r="I18" s="25">
        <f t="shared" si="4"/>
        <v>301.69793061176472</v>
      </c>
      <c r="J18" s="25">
        <f t="shared" si="4"/>
        <v>301.69793061176472</v>
      </c>
      <c r="K18" s="25">
        <f t="shared" si="4"/>
        <v>301.69793061176472</v>
      </c>
      <c r="L18" s="25">
        <f t="shared" si="4"/>
        <v>4326.6979306117646</v>
      </c>
      <c r="M18" s="25">
        <f t="shared" si="4"/>
        <v>7216.979306117647</v>
      </c>
    </row>
    <row r="19" spans="1:13" x14ac:dyDescent="0.25">
      <c r="A19" s="26" t="s">
        <v>39</v>
      </c>
      <c r="B19" s="28"/>
      <c r="C19" s="28"/>
      <c r="E19" s="46">
        <f>(M15+M16+M17)/10</f>
        <v>721.69793061176472</v>
      </c>
      <c r="F19" s="46"/>
      <c r="G19" s="29"/>
      <c r="H19" s="27"/>
      <c r="I19" s="27"/>
      <c r="J19" s="27"/>
      <c r="K19" s="27"/>
      <c r="L19" s="27"/>
      <c r="M19" s="27"/>
    </row>
    <row r="20" spans="1:13" x14ac:dyDescent="0.25">
      <c r="A20" s="12" t="s">
        <v>40</v>
      </c>
      <c r="B20" s="13"/>
      <c r="C20" s="13"/>
      <c r="D20" s="13"/>
      <c r="E20" s="47">
        <f>M14/10</f>
        <v>0</v>
      </c>
      <c r="F20" s="47"/>
      <c r="G20" s="14"/>
      <c r="H20" s="11"/>
      <c r="I20" s="11"/>
      <c r="J20" s="11"/>
      <c r="K20" s="11"/>
      <c r="L20" s="11"/>
      <c r="M20" s="11"/>
    </row>
    <row r="21" spans="1:13" x14ac:dyDescent="0.25">
      <c r="A21" s="12" t="s">
        <v>41</v>
      </c>
      <c r="B21" s="18"/>
      <c r="C21" s="18"/>
      <c r="D21" s="18"/>
      <c r="E21" s="47">
        <f>M18/10</f>
        <v>721.69793061176472</v>
      </c>
      <c r="F21" s="47"/>
      <c r="G21" s="2"/>
    </row>
    <row r="22" spans="1:13" x14ac:dyDescent="0.25">
      <c r="A22" s="17"/>
      <c r="B22" s="18"/>
      <c r="C22" s="18"/>
      <c r="D22" s="18"/>
      <c r="E22" s="18"/>
      <c r="F22" s="18"/>
      <c r="G22" s="2"/>
    </row>
    <row r="23" spans="1:13" ht="30" x14ac:dyDescent="0.25">
      <c r="A23" s="31" t="s">
        <v>38</v>
      </c>
      <c r="B23" s="5" t="s">
        <v>20</v>
      </c>
      <c r="C23" s="5" t="s">
        <v>21</v>
      </c>
      <c r="D23" s="5" t="s">
        <v>22</v>
      </c>
      <c r="E23" s="5" t="s">
        <v>23</v>
      </c>
      <c r="F23" s="5" t="s">
        <v>24</v>
      </c>
      <c r="G23" s="5" t="s">
        <v>25</v>
      </c>
      <c r="H23" s="5" t="s">
        <v>26</v>
      </c>
      <c r="I23" s="5" t="s">
        <v>27</v>
      </c>
      <c r="J23" s="5" t="s">
        <v>28</v>
      </c>
      <c r="K23" s="5" t="s">
        <v>29</v>
      </c>
      <c r="L23" s="5" t="s">
        <v>30</v>
      </c>
      <c r="M23" s="5" t="s">
        <v>36</v>
      </c>
    </row>
    <row r="24" spans="1:13" ht="15" hidden="1" customHeight="1" x14ac:dyDescent="0.25">
      <c r="A24" s="20"/>
      <c r="B24" s="6"/>
      <c r="C24" s="6"/>
      <c r="D24" s="6"/>
      <c r="E24" s="6"/>
      <c r="F24" s="6"/>
      <c r="G24" s="7"/>
      <c r="H24" s="8"/>
      <c r="I24" s="8"/>
      <c r="J24" s="8"/>
      <c r="K24" s="8"/>
      <c r="L24" s="8"/>
      <c r="M24" s="8"/>
    </row>
    <row r="25" spans="1:13" x14ac:dyDescent="0.25">
      <c r="A25" s="9" t="s">
        <v>31</v>
      </c>
      <c r="B25" s="24"/>
      <c r="C25" s="24"/>
      <c r="D25" s="24"/>
      <c r="E25" s="24"/>
      <c r="F25" s="24"/>
      <c r="G25" s="24"/>
      <c r="H25" s="25"/>
      <c r="I25" s="25"/>
      <c r="J25" s="25"/>
      <c r="K25" s="25"/>
      <c r="L25" s="25"/>
      <c r="M25" s="25">
        <f>SUM(B25:L25)</f>
        <v>0</v>
      </c>
    </row>
    <row r="26" spans="1:13" x14ac:dyDescent="0.25">
      <c r="A26" s="9" t="s">
        <v>32</v>
      </c>
      <c r="B26" s="24">
        <v>0</v>
      </c>
      <c r="C26" s="24">
        <f>(6)*(E60*E63*E64*E65*E66*0.000000667)+(6)*(E60*E64*E65*E66*0.0005/E61)+(6)*(E59*E64*E65*E66*0.53)</f>
        <v>10.187583670588236</v>
      </c>
      <c r="D26" s="24">
        <f t="shared" ref="D26:L26" si="5">$C$26</f>
        <v>10.187583670588236</v>
      </c>
      <c r="E26" s="24">
        <f t="shared" si="5"/>
        <v>10.187583670588236</v>
      </c>
      <c r="F26" s="24">
        <f t="shared" si="5"/>
        <v>10.187583670588236</v>
      </c>
      <c r="G26" s="24">
        <f t="shared" si="5"/>
        <v>10.187583670588236</v>
      </c>
      <c r="H26" s="24">
        <f t="shared" si="5"/>
        <v>10.187583670588236</v>
      </c>
      <c r="I26" s="24">
        <f t="shared" si="5"/>
        <v>10.187583670588236</v>
      </c>
      <c r="J26" s="24">
        <f t="shared" si="5"/>
        <v>10.187583670588236</v>
      </c>
      <c r="K26" s="24">
        <f t="shared" si="5"/>
        <v>10.187583670588236</v>
      </c>
      <c r="L26" s="24">
        <f t="shared" si="5"/>
        <v>10.187583670588236</v>
      </c>
      <c r="M26" s="25">
        <f>SUM(B26:L26)</f>
        <v>101.87583670588238</v>
      </c>
    </row>
    <row r="27" spans="1:13" x14ac:dyDescent="0.25">
      <c r="A27" s="9" t="s">
        <v>33</v>
      </c>
      <c r="B27" s="24">
        <v>0</v>
      </c>
      <c r="C27" s="24">
        <f>E67*8</f>
        <v>400</v>
      </c>
      <c r="D27" s="24">
        <f t="shared" ref="D27:L27" si="6">$C$27</f>
        <v>400</v>
      </c>
      <c r="E27" s="24">
        <f t="shared" si="6"/>
        <v>400</v>
      </c>
      <c r="F27" s="24">
        <f t="shared" si="6"/>
        <v>400</v>
      </c>
      <c r="G27" s="24">
        <f t="shared" si="6"/>
        <v>400</v>
      </c>
      <c r="H27" s="25">
        <f t="shared" si="6"/>
        <v>400</v>
      </c>
      <c r="I27" s="25">
        <f t="shared" si="6"/>
        <v>400</v>
      </c>
      <c r="J27" s="25">
        <f t="shared" si="6"/>
        <v>400</v>
      </c>
      <c r="K27" s="25">
        <f t="shared" si="6"/>
        <v>400</v>
      </c>
      <c r="L27" s="25">
        <f t="shared" si="6"/>
        <v>400</v>
      </c>
      <c r="M27" s="25">
        <f>SUM(B27:L27)</f>
        <v>4000</v>
      </c>
    </row>
    <row r="28" spans="1:13" x14ac:dyDescent="0.25">
      <c r="A28" s="9" t="s">
        <v>34</v>
      </c>
      <c r="B28" s="24">
        <v>0</v>
      </c>
      <c r="C28" s="24">
        <v>100</v>
      </c>
      <c r="D28" s="24">
        <v>100</v>
      </c>
      <c r="E28" s="24">
        <v>100</v>
      </c>
      <c r="F28" s="24">
        <v>100</v>
      </c>
      <c r="G28" s="24">
        <v>1150</v>
      </c>
      <c r="H28" s="25">
        <v>100</v>
      </c>
      <c r="I28" s="25">
        <v>100</v>
      </c>
      <c r="J28" s="25">
        <v>100</v>
      </c>
      <c r="K28" s="25">
        <v>100</v>
      </c>
      <c r="L28" s="25">
        <v>24250</v>
      </c>
      <c r="M28" s="25">
        <f>SUM(B28:L28)</f>
        <v>26200</v>
      </c>
    </row>
    <row r="29" spans="1:13" x14ac:dyDescent="0.25">
      <c r="A29" s="10" t="s">
        <v>35</v>
      </c>
      <c r="B29" s="24">
        <f t="shared" ref="B29:L29" si="7">SUM(B25:B28)</f>
        <v>0</v>
      </c>
      <c r="C29" s="24">
        <f t="shared" si="7"/>
        <v>510.18758367058825</v>
      </c>
      <c r="D29" s="24">
        <f t="shared" si="7"/>
        <v>510.18758367058825</v>
      </c>
      <c r="E29" s="24">
        <f t="shared" si="7"/>
        <v>510.18758367058825</v>
      </c>
      <c r="F29" s="24">
        <f t="shared" si="7"/>
        <v>510.18758367058825</v>
      </c>
      <c r="G29" s="24">
        <f t="shared" si="7"/>
        <v>1560.1875836705883</v>
      </c>
      <c r="H29" s="25">
        <f t="shared" si="7"/>
        <v>510.18758367058825</v>
      </c>
      <c r="I29" s="25">
        <f t="shared" si="7"/>
        <v>510.18758367058825</v>
      </c>
      <c r="J29" s="25">
        <f t="shared" si="7"/>
        <v>510.18758367058825</v>
      </c>
      <c r="K29" s="25">
        <f t="shared" si="7"/>
        <v>510.18758367058825</v>
      </c>
      <c r="L29" s="25">
        <f t="shared" si="7"/>
        <v>24660.187583670588</v>
      </c>
      <c r="M29" s="25">
        <f>SUM(B29:L29)</f>
        <v>30301.875836705884</v>
      </c>
    </row>
    <row r="30" spans="1:13" x14ac:dyDescent="0.25">
      <c r="A30" s="26" t="s">
        <v>43</v>
      </c>
      <c r="B30" s="28"/>
      <c r="C30" s="28"/>
      <c r="D30" s="28"/>
      <c r="E30" s="46">
        <f>(M26+M27+M28)/10</f>
        <v>3030.1875836705885</v>
      </c>
      <c r="F30" s="46"/>
      <c r="G30" s="29"/>
      <c r="H30" s="27"/>
      <c r="I30" s="27"/>
      <c r="J30" s="27"/>
      <c r="K30" s="27"/>
      <c r="L30" s="27"/>
      <c r="M30" s="27"/>
    </row>
    <row r="31" spans="1:13" x14ac:dyDescent="0.25">
      <c r="A31" s="12" t="s">
        <v>40</v>
      </c>
      <c r="B31" s="13"/>
      <c r="C31" s="13"/>
      <c r="D31" s="13"/>
      <c r="E31" s="47">
        <f>M25/10</f>
        <v>0</v>
      </c>
      <c r="F31" s="47"/>
      <c r="G31" s="14"/>
      <c r="H31" s="11"/>
      <c r="I31" s="11"/>
      <c r="J31" s="11"/>
      <c r="K31" s="11"/>
      <c r="L31" s="11"/>
      <c r="M31" s="11"/>
    </row>
    <row r="32" spans="1:13" x14ac:dyDescent="0.25">
      <c r="A32" s="12" t="s">
        <v>41</v>
      </c>
      <c r="B32" s="16"/>
      <c r="C32" s="16"/>
      <c r="D32" s="16"/>
      <c r="E32" s="47">
        <f>M29/10</f>
        <v>3030.1875836705885</v>
      </c>
      <c r="F32" s="47"/>
      <c r="G32" s="16"/>
    </row>
    <row r="33" spans="1:12" x14ac:dyDescent="0.25">
      <c r="A33" s="12"/>
      <c r="B33" s="16"/>
      <c r="C33" s="16"/>
      <c r="D33" s="16"/>
      <c r="E33" s="19"/>
      <c r="F33" s="19"/>
      <c r="G33" s="16"/>
    </row>
    <row r="34" spans="1:12" x14ac:dyDescent="0.25">
      <c r="A34" s="3"/>
      <c r="B34" s="4"/>
      <c r="C34" s="4"/>
      <c r="D34" s="4"/>
      <c r="E34" s="4"/>
      <c r="F34" s="4"/>
      <c r="G34" s="3"/>
    </row>
    <row r="35" spans="1:12" x14ac:dyDescent="0.25">
      <c r="A35" s="44" t="s">
        <v>5</v>
      </c>
      <c r="B35" s="45"/>
      <c r="C35" s="45"/>
      <c r="D35" s="45"/>
      <c r="E35" s="45"/>
      <c r="F35" s="45"/>
      <c r="G35" s="45"/>
    </row>
    <row r="36" spans="1:12" ht="15" customHeight="1" x14ac:dyDescent="0.25">
      <c r="A36" s="33" t="s">
        <v>50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5" customHeight="1" x14ac:dyDescent="0.25">
      <c r="A37" s="33" t="s">
        <v>10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15" customHeight="1" x14ac:dyDescent="0.25">
      <c r="A38" s="34" t="s">
        <v>11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15" customHeight="1" x14ac:dyDescent="0.25">
      <c r="A39" s="34" t="s">
        <v>12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ht="15" customHeight="1" x14ac:dyDescent="0.25">
      <c r="A40" s="34" t="s">
        <v>49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ht="15" customHeight="1" x14ac:dyDescent="0.25">
      <c r="A41" s="34" t="s">
        <v>48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1:12" ht="15" customHeight="1" x14ac:dyDescent="0.25">
      <c r="A42" s="34" t="s">
        <v>13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1:12" ht="15" customHeight="1" x14ac:dyDescent="0.25">
      <c r="A43" s="34" t="s">
        <v>14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ht="15" customHeight="1" x14ac:dyDescent="0.25">
      <c r="A44" s="34" t="s">
        <v>15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15" customHeight="1" x14ac:dyDescent="0.25">
      <c r="A45" s="48" t="s">
        <v>16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ht="15" customHeight="1" x14ac:dyDescent="0.25">
      <c r="A46" s="48" t="s">
        <v>17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x14ac:dyDescent="0.25">
      <c r="A47" s="49" t="s">
        <v>44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50" t="s">
        <v>45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x14ac:dyDescent="0.25">
      <c r="A49" s="50" t="s">
        <v>46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ht="17.25" x14ac:dyDescent="0.25">
      <c r="A50" s="51" t="s">
        <v>47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0" t="s">
        <v>51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 s="32" customFormat="1" x14ac:dyDescent="0.25">
      <c r="A52" s="49" t="s">
        <v>54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s="32" customFormat="1" x14ac:dyDescent="0.25">
      <c r="A53" s="49" t="s">
        <v>55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 t="s">
        <v>53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52" t="s">
        <v>52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1:12" x14ac:dyDescent="0.25">
      <c r="D56" s="1"/>
      <c r="E56" s="1"/>
      <c r="F56" s="1"/>
      <c r="G56" s="1"/>
    </row>
    <row r="57" spans="1:12" x14ac:dyDescent="0.25">
      <c r="A57" s="11"/>
      <c r="B57" s="11"/>
      <c r="C57" s="11"/>
      <c r="D57" s="1"/>
      <c r="E57" s="1"/>
      <c r="F57" s="1"/>
      <c r="G57" s="1"/>
    </row>
    <row r="58" spans="1:12" ht="15.75" thickBot="1" x14ac:dyDescent="0.3">
      <c r="A58" s="22" t="s">
        <v>0</v>
      </c>
      <c r="B58" s="2"/>
      <c r="C58" s="2"/>
      <c r="D58" s="1"/>
      <c r="E58" s="1"/>
      <c r="F58" s="1"/>
      <c r="G58" s="1"/>
    </row>
    <row r="59" spans="1:12" ht="18" thickTop="1" x14ac:dyDescent="0.25">
      <c r="A59" s="21" t="s">
        <v>18</v>
      </c>
      <c r="C59" s="2"/>
      <c r="E59" s="41">
        <v>2.0000000000000001E-4</v>
      </c>
      <c r="F59" s="42"/>
      <c r="G59" s="1"/>
    </row>
    <row r="60" spans="1:12" x14ac:dyDescent="0.25">
      <c r="A60" s="21" t="s">
        <v>4</v>
      </c>
      <c r="C60" s="2"/>
      <c r="E60" s="37">
        <v>0.06</v>
      </c>
      <c r="F60" s="43"/>
      <c r="G60" s="1"/>
    </row>
    <row r="61" spans="1:12" x14ac:dyDescent="0.25">
      <c r="A61" s="21" t="s">
        <v>3</v>
      </c>
      <c r="C61" s="2"/>
      <c r="E61" s="37">
        <v>0.85</v>
      </c>
      <c r="F61" s="38"/>
      <c r="G61" s="1"/>
    </row>
    <row r="62" spans="1:12" x14ac:dyDescent="0.25">
      <c r="A62" s="21" t="s">
        <v>2</v>
      </c>
      <c r="C62" s="2"/>
      <c r="E62" s="35">
        <v>0.75</v>
      </c>
      <c r="F62" s="36"/>
    </row>
    <row r="63" spans="1:12" x14ac:dyDescent="0.25">
      <c r="A63" s="21" t="s">
        <v>6</v>
      </c>
      <c r="C63" s="2"/>
      <c r="E63" s="35">
        <v>5</v>
      </c>
      <c r="F63" s="36"/>
    </row>
    <row r="64" spans="1:12" x14ac:dyDescent="0.25">
      <c r="A64" s="21" t="s">
        <v>9</v>
      </c>
      <c r="C64" s="2"/>
      <c r="E64" s="35">
        <v>3</v>
      </c>
      <c r="F64" s="36"/>
    </row>
    <row r="65" spans="1:6" x14ac:dyDescent="0.25">
      <c r="A65" s="21" t="s">
        <v>7</v>
      </c>
      <c r="C65" s="2"/>
      <c r="E65" s="37">
        <v>16</v>
      </c>
      <c r="F65" s="38"/>
    </row>
    <row r="66" spans="1:6" x14ac:dyDescent="0.25">
      <c r="A66" s="21" t="s">
        <v>8</v>
      </c>
      <c r="C66" s="2"/>
      <c r="E66" s="37">
        <v>250</v>
      </c>
      <c r="F66" s="38"/>
    </row>
    <row r="67" spans="1:6" ht="15.75" thickBot="1" x14ac:dyDescent="0.3">
      <c r="A67" s="21" t="s">
        <v>1</v>
      </c>
      <c r="C67" s="2"/>
      <c r="E67" s="39">
        <v>50</v>
      </c>
      <c r="F67" s="40"/>
    </row>
    <row r="68" spans="1:6" ht="15.75" thickTop="1" x14ac:dyDescent="0.25">
      <c r="A68" s="21"/>
      <c r="B68" s="2"/>
      <c r="C68" s="2"/>
    </row>
  </sheetData>
  <mergeCells count="39">
    <mergeCell ref="A55:L55"/>
    <mergeCell ref="A54:L54"/>
    <mergeCell ref="A47:L47"/>
    <mergeCell ref="A48:L48"/>
    <mergeCell ref="A49:L49"/>
    <mergeCell ref="A50:L50"/>
    <mergeCell ref="A51:L51"/>
    <mergeCell ref="A52:L52"/>
    <mergeCell ref="A53:L53"/>
    <mergeCell ref="A46:L46"/>
    <mergeCell ref="A41:L41"/>
    <mergeCell ref="A42:L42"/>
    <mergeCell ref="A43:L43"/>
    <mergeCell ref="A44:L44"/>
    <mergeCell ref="A45:L45"/>
    <mergeCell ref="A35:G35"/>
    <mergeCell ref="E19:F19"/>
    <mergeCell ref="E20:F20"/>
    <mergeCell ref="E21:F21"/>
    <mergeCell ref="E8:F8"/>
    <mergeCell ref="E9:F9"/>
    <mergeCell ref="E10:F10"/>
    <mergeCell ref="E30:F30"/>
    <mergeCell ref="E31:F31"/>
    <mergeCell ref="E32:F32"/>
    <mergeCell ref="E64:F64"/>
    <mergeCell ref="E65:F65"/>
    <mergeCell ref="E66:F66"/>
    <mergeCell ref="E67:F67"/>
    <mergeCell ref="E59:F59"/>
    <mergeCell ref="E60:F60"/>
    <mergeCell ref="E61:F61"/>
    <mergeCell ref="E62:F62"/>
    <mergeCell ref="E63:F63"/>
    <mergeCell ref="A36:L36"/>
    <mergeCell ref="A37:L37"/>
    <mergeCell ref="A38:L38"/>
    <mergeCell ref="A39:L39"/>
    <mergeCell ref="A40:L40"/>
  </mergeCells>
  <pageMargins left="0.25" right="0.25" top="0.75" bottom="0.75" header="0.3" footer="0.3"/>
  <pageSetup orientation="landscape" verticalDpi="4" r:id="rId1"/>
  <headerFooter>
    <oddHeader>&amp;C&amp;"-,Bold"&amp;12Magnetic Separator - 10 YR Lifecycle Cost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zoomScaleNormal="100" workbookViewId="0">
      <selection activeCell="M18" sqref="M18"/>
    </sheetView>
  </sheetViews>
  <sheetFormatPr defaultRowHeight="15" x14ac:dyDescent="0.25"/>
  <sheetData/>
  <pageMargins left="0.7" right="0.7" top="0.75" bottom="0.75" header="0.3" footer="0.3"/>
  <pageSetup orientation="landscape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/>
  </sheetViews>
  <sheetFormatPr defaultRowHeight="15" x14ac:dyDescent="0.25"/>
  <sheetData/>
  <pageMargins left="0.7" right="0.7" top="0.75" bottom="0.75" header="0.3" footer="0.3"/>
  <pageSetup orientation="landscape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/>
  </sheetViews>
  <sheetFormatPr defaultRowHeight="15" x14ac:dyDescent="0.25"/>
  <sheetData/>
  <pageMargins left="0.7" right="0.7" top="0.75" bottom="0.75" header="0.3" footer="0.3"/>
  <pageSetup orientation="landscape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ZGF Maggie 10 YR Lifecycle Data</vt:lpstr>
      <vt:lpstr> 125 gpm - 10 YR LC O&amp;M Cost</vt:lpstr>
      <vt:lpstr>250 gpm 10 YR LC O&amp;M Cost</vt:lpstr>
      <vt:lpstr>1,500 gpm 10 YR LC O&amp;M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2014-03-18T14:58:19Z</cp:lastPrinted>
  <dcterms:created xsi:type="dcterms:W3CDTF">2014-03-15T23:41:19Z</dcterms:created>
  <dcterms:modified xsi:type="dcterms:W3CDTF">2016-07-18T15:05:57Z</dcterms:modified>
</cp:coreProperties>
</file>