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Jim Wiest\Documents\WEBSITE 2019\"/>
    </mc:Choice>
  </mc:AlternateContent>
  <xr:revisionPtr revIDLastSave="0" documentId="8_{AAF4CEBA-2869-440B-AD0C-24595198634E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S2000 vs Bags  10 YR Lifecycle" sheetId="1" r:id="rId1"/>
    <sheet name="Cumulative Cost" sheetId="4" r:id="rId2"/>
    <sheet name=" S2000 - 10 YR LC O&amp;M Cost" sheetId="2" r:id="rId3"/>
    <sheet name="Annual Cos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4" i="1" l="1"/>
  <c r="L6" i="1"/>
  <c r="G6" i="1"/>
  <c r="C6" i="1"/>
  <c r="D6" i="1" s="1"/>
  <c r="E6" i="1" s="1"/>
  <c r="F6" i="1" s="1"/>
  <c r="H6" i="1" s="1"/>
  <c r="I6" i="1" s="1"/>
  <c r="J6" i="1" s="1"/>
  <c r="K6" i="1" s="1"/>
  <c r="L5" i="1"/>
  <c r="G5" i="1"/>
  <c r="C5" i="1"/>
  <c r="C17" i="1"/>
  <c r="J17" i="1" l="1"/>
  <c r="K16" i="1"/>
  <c r="D16" i="1" l="1"/>
  <c r="G17" i="1"/>
  <c r="K17" i="1"/>
  <c r="D17" i="1"/>
  <c r="H17" i="1"/>
  <c r="E17" i="1"/>
  <c r="I17" i="1"/>
  <c r="L17" i="1"/>
  <c r="F17" i="1"/>
  <c r="H16" i="1"/>
  <c r="I16" i="1"/>
  <c r="L16" i="1"/>
  <c r="E16" i="1"/>
  <c r="F16" i="1"/>
  <c r="J16" i="1"/>
  <c r="G16" i="1"/>
  <c r="E4" i="1"/>
  <c r="B7" i="1"/>
  <c r="B26" i="1" s="1"/>
  <c r="B30" i="1" s="1"/>
  <c r="M6" i="1"/>
  <c r="M3" i="1"/>
  <c r="E9" i="1" s="1"/>
  <c r="B18" i="1"/>
  <c r="M14" i="1"/>
  <c r="E20" i="1" s="1"/>
  <c r="B31" i="1" l="1"/>
  <c r="B27" i="1"/>
  <c r="M17" i="1"/>
  <c r="D4" i="1"/>
  <c r="M16" i="1"/>
  <c r="J4" i="1"/>
  <c r="H4" i="1"/>
  <c r="L4" i="1"/>
  <c r="G4" i="1"/>
  <c r="G7" i="1" s="1"/>
  <c r="G26" i="1" s="1"/>
  <c r="J5" i="1"/>
  <c r="K4" i="1"/>
  <c r="F4" i="1"/>
  <c r="F5" i="1"/>
  <c r="C7" i="1"/>
  <c r="C26" i="1" s="1"/>
  <c r="C30" i="1" s="1"/>
  <c r="I5" i="1"/>
  <c r="E5" i="1"/>
  <c r="E7" i="1" s="1"/>
  <c r="E26" i="1" s="1"/>
  <c r="H5" i="1"/>
  <c r="D5" i="1"/>
  <c r="I4" i="1"/>
  <c r="K5" i="1"/>
  <c r="F15" i="1"/>
  <c r="F18" i="1" s="1"/>
  <c r="F27" i="1" s="1"/>
  <c r="C18" i="1"/>
  <c r="C27" i="1" s="1"/>
  <c r="I15" i="1"/>
  <c r="I18" i="1" s="1"/>
  <c r="I27" i="1" s="1"/>
  <c r="E15" i="1"/>
  <c r="E18" i="1" s="1"/>
  <c r="E27" i="1" s="1"/>
  <c r="L15" i="1"/>
  <c r="L18" i="1" s="1"/>
  <c r="L27" i="1" s="1"/>
  <c r="H15" i="1"/>
  <c r="H18" i="1" s="1"/>
  <c r="H27" i="1" s="1"/>
  <c r="D15" i="1"/>
  <c r="D18" i="1" s="1"/>
  <c r="D27" i="1" s="1"/>
  <c r="K15" i="1"/>
  <c r="K18" i="1" s="1"/>
  <c r="K27" i="1" s="1"/>
  <c r="G15" i="1"/>
  <c r="G18" i="1" s="1"/>
  <c r="G27" i="1" s="1"/>
  <c r="J15" i="1"/>
  <c r="J18" i="1" s="1"/>
  <c r="J27" i="1" s="1"/>
  <c r="C31" i="1" l="1"/>
  <c r="D31" i="1" s="1"/>
  <c r="E31" i="1" s="1"/>
  <c r="F31" i="1" s="1"/>
  <c r="G31" i="1" s="1"/>
  <c r="H31" i="1" s="1"/>
  <c r="I31" i="1" s="1"/>
  <c r="J31" i="1" s="1"/>
  <c r="K31" i="1" s="1"/>
  <c r="L31" i="1" s="1"/>
  <c r="H7" i="1"/>
  <c r="H26" i="1" s="1"/>
  <c r="F7" i="1"/>
  <c r="F26" i="1" s="1"/>
  <c r="M5" i="1"/>
  <c r="J7" i="1"/>
  <c r="J26" i="1" s="1"/>
  <c r="M4" i="1"/>
  <c r="K7" i="1"/>
  <c r="K26" i="1" s="1"/>
  <c r="L7" i="1"/>
  <c r="L26" i="1" s="1"/>
  <c r="D7" i="1"/>
  <c r="D26" i="1" s="1"/>
  <c r="D30" i="1" s="1"/>
  <c r="E30" i="1" s="1"/>
  <c r="I7" i="1"/>
  <c r="I26" i="1" s="1"/>
  <c r="M15" i="1"/>
  <c r="F30" i="1" l="1"/>
  <c r="G30" i="1" s="1"/>
  <c r="H30" i="1" s="1"/>
  <c r="I30" i="1" s="1"/>
  <c r="J30" i="1" s="1"/>
  <c r="K30" i="1" s="1"/>
  <c r="L30" i="1" s="1"/>
  <c r="E8" i="1"/>
  <c r="M7" i="1"/>
  <c r="M18" i="1"/>
  <c r="M31" i="1" s="1"/>
  <c r="E19" i="1"/>
  <c r="E10" i="1" l="1"/>
  <c r="M26" i="1"/>
  <c r="M30" i="1" s="1"/>
  <c r="E21" i="1"/>
  <c r="M27" i="1"/>
</calcChain>
</file>

<file path=xl/sharedStrings.xml><?xml version="1.0" encoding="utf-8"?>
<sst xmlns="http://schemas.openxmlformats.org/spreadsheetml/2006/main" count="83" uniqueCount="62">
  <si>
    <t>User Adjustable Variable Costs</t>
  </si>
  <si>
    <t>Electricity Cost ($/kW-hr)</t>
  </si>
  <si>
    <t>Hours of Operation/Day</t>
  </si>
  <si>
    <t>Operating Days/Year</t>
  </si>
  <si>
    <t>YR 0</t>
  </si>
  <si>
    <t>YR 1</t>
  </si>
  <si>
    <t>YR2</t>
  </si>
  <si>
    <t>YR 3</t>
  </si>
  <si>
    <t>YR4</t>
  </si>
  <si>
    <t>YR 5</t>
  </si>
  <si>
    <t>YR 6</t>
  </si>
  <si>
    <t>YR 7</t>
  </si>
  <si>
    <t>YR 8</t>
  </si>
  <si>
    <t>YR 9</t>
  </si>
  <si>
    <t>YR 10</t>
  </si>
  <si>
    <t>operating - energy</t>
  </si>
  <si>
    <t>operating - labor</t>
  </si>
  <si>
    <t>Category Total</t>
  </si>
  <si>
    <t>Average Annual Operating &amp; Maintenance Cost</t>
  </si>
  <si>
    <t>Average TOTAL Annual Cost</t>
  </si>
  <si>
    <t>Burdened Labor Cost ($/hr)</t>
  </si>
  <si>
    <t>replacement bags</t>
  </si>
  <si>
    <t>Bag Changes / Day</t>
  </si>
  <si>
    <t>Replacement Bags ($ / bag)</t>
  </si>
  <si>
    <t>Bag Filters</t>
  </si>
  <si>
    <t>Time to Change Bag (hr)</t>
  </si>
  <si>
    <t>Notes:</t>
  </si>
  <si>
    <t>NOTES &amp; USER ADJUSTABLE VARIABLES ARE BELOW.</t>
  </si>
  <si>
    <t>1. The Varaibles in BLUE impact S2000</t>
  </si>
  <si>
    <t>ZGF S2000 Purge Cycle Duration (seconds)</t>
  </si>
  <si>
    <t>ZGF S2000 Purge Cycles/Hour</t>
  </si>
  <si>
    <t>capital cost</t>
  </si>
  <si>
    <t>10-year Annualized Capital Cost</t>
  </si>
  <si>
    <t>Number of Bags per Housing</t>
  </si>
  <si>
    <t xml:space="preserve"> </t>
  </si>
  <si>
    <t>Number of Pods, 2 hrs per pod service</t>
  </si>
  <si>
    <t>Average Valve Cost</t>
  </si>
  <si>
    <t>Average Cost of Pod Orings</t>
  </si>
  <si>
    <t>Average Cost of Actuator</t>
  </si>
  <si>
    <t>Hours per Pod to Service</t>
  </si>
  <si>
    <t>2. S2000 (4-pod):  Air Consumption/Purge: 0.25 ft3 @ 80 psi</t>
  </si>
  <si>
    <t>3.  S2000 Solenoid Valves Energy Usage: 1.2 W when energized for 5 seconds per pod</t>
  </si>
  <si>
    <t xml:space="preserve">4. S2000 Annual Maintenance:  Review filter operation and renew all orings. </t>
  </si>
  <si>
    <t>5. S2000 Scheduled Spare Parts:  Replace purge valve Year 5 and Year 10, replace discharge valve Year 10, and all actuators in Year 10.</t>
  </si>
  <si>
    <t>6. S2000 pneumatic actuators design lifecycle: 500,000 cycles</t>
  </si>
  <si>
    <t>7. No additional waste (i.e. media) generated with ZGF Spring Filter (S2000)</t>
  </si>
  <si>
    <t>8. TOTAL O&amp;M costs include energy, labor and spares/refurbishment costs</t>
  </si>
  <si>
    <t>9.  Bag Vessel provided by Filtration Group (3,800 lpm), stainless steel housings</t>
  </si>
  <si>
    <t>1. ZGF S2000, 3,800 lpm, includes frame mounted S2000 with four pods, 75 micron filration, complete controls, backwash valves.  ALL stst 304</t>
  </si>
  <si>
    <t>10.  #2 Standard bags rated at 100 micron</t>
  </si>
  <si>
    <t xml:space="preserve">11.  Bag frequency changes based on actual Automotive Plant </t>
  </si>
  <si>
    <t>scheduled parts</t>
  </si>
  <si>
    <t>YEARLY TOTAL</t>
  </si>
  <si>
    <t>12.  Assume same pump for both ZGF S2000 and bag filter, 3,800 lpm at 40 psi</t>
  </si>
  <si>
    <t>S2000</t>
  </si>
  <si>
    <t>Bag Filter</t>
  </si>
  <si>
    <t>SUMMARY OF ANNUALCOSTS</t>
  </si>
  <si>
    <t>SUMMARY OF CUMULATIVE COSTS</t>
  </si>
  <si>
    <t xml:space="preserve"> ZGF S2000 3,800 lpm</t>
  </si>
  <si>
    <r>
      <t>Compressed Air Cost ($/ft</t>
    </r>
    <r>
      <rPr>
        <b/>
        <vertAlign val="superscript"/>
        <sz val="10"/>
        <color rgb="FF0070C0"/>
        <rFont val="Calibri"/>
        <family val="2"/>
        <scheme val="minor"/>
      </rPr>
      <t>3</t>
    </r>
    <r>
      <rPr>
        <b/>
        <sz val="10"/>
        <color rgb="FF0070C0"/>
        <rFont val="Calibri"/>
        <family val="2"/>
        <scheme val="minor"/>
      </rPr>
      <t>)</t>
    </r>
  </si>
  <si>
    <r>
      <t xml:space="preserve">2. The Varaibles in </t>
    </r>
    <r>
      <rPr>
        <b/>
        <sz val="10"/>
        <color rgb="FFFF0000"/>
        <rFont val="Calibri"/>
        <family val="2"/>
        <scheme val="minor"/>
      </rPr>
      <t>RED</t>
    </r>
    <r>
      <rPr>
        <sz val="10"/>
        <color theme="1"/>
        <rFont val="Calibri"/>
        <family val="2"/>
        <scheme val="minor"/>
      </rPr>
      <t xml:space="preserve"> impact Bag Filters</t>
    </r>
  </si>
  <si>
    <r>
      <t xml:space="preserve">3. The Variables in </t>
    </r>
    <r>
      <rPr>
        <b/>
        <sz val="10"/>
        <rFont val="Calibri"/>
        <family val="2"/>
        <scheme val="minor"/>
      </rPr>
      <t>BLACK</t>
    </r>
    <r>
      <rPr>
        <sz val="10"/>
        <color theme="1"/>
        <rFont val="Calibri"/>
        <family val="2"/>
        <scheme val="minor"/>
      </rPr>
      <t xml:space="preserve"> impact both costs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</si>
</sst>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Aharoni"/>
    </font>
    <font>
      <b/>
      <u/>
      <sz val="10"/>
      <color theme="1"/>
      <name val="Calibri"/>
      <family val="2"/>
      <scheme val="minor"/>
    </font>
    <font>
      <b/>
      <vertAlign val="superscript"/>
      <sz val="10"/>
      <color rgb="FF0070C0"/>
      <name val="Calibri"/>
      <family val="2"/>
      <scheme val="minor"/>
    </font>
    <font>
      <sz val="10"/>
      <color theme="8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/>
      <top/>
      <bottom/>
      <diagonal/>
    </border>
    <border>
      <left/>
      <right style="medium">
        <color theme="8"/>
      </right>
      <top/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/>
    <xf numFmtId="0" fontId="4" fillId="0" borderId="2" xfId="0" applyFont="1" applyBorder="1" applyAlignment="1">
      <alignment horizontal="left" indent="1"/>
    </xf>
    <xf numFmtId="164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indent="2"/>
    </xf>
    <xf numFmtId="0" fontId="5" fillId="0" borderId="3" xfId="0" applyFont="1" applyBorder="1" applyAlignment="1">
      <alignment horizontal="left" indent="2"/>
    </xf>
    <xf numFmtId="0" fontId="5" fillId="0" borderId="3" xfId="0" applyFont="1" applyBorder="1" applyAlignment="1">
      <alignment horizontal="left" vertical="center"/>
    </xf>
    <xf numFmtId="0" fontId="4" fillId="0" borderId="3" xfId="0" applyFont="1" applyBorder="1"/>
    <xf numFmtId="0" fontId="4" fillId="0" borderId="0" xfId="0" applyFont="1" applyBorder="1" applyAlignment="1">
      <alignment horizontal="left" indent="2"/>
    </xf>
    <xf numFmtId="164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/>
    <xf numFmtId="0" fontId="4" fillId="0" borderId="0" xfId="0" applyFont="1" applyBorder="1"/>
    <xf numFmtId="0" fontId="3" fillId="0" borderId="0" xfId="0" applyFont="1" applyBorder="1" applyAlignment="1">
      <alignment horizontal="left" indent="2"/>
    </xf>
    <xf numFmtId="164" fontId="3" fillId="0" borderId="0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4" fillId="0" borderId="2" xfId="1" applyNumberFormat="1" applyFont="1" applyBorder="1" applyAlignment="1">
      <alignment horizontal="center"/>
    </xf>
    <xf numFmtId="0" fontId="6" fillId="0" borderId="3" xfId="0" applyFont="1" applyBorder="1" applyAlignment="1">
      <alignment horizontal="left" indent="2"/>
    </xf>
    <xf numFmtId="0" fontId="6" fillId="0" borderId="3" xfId="0" applyFont="1" applyBorder="1" applyAlignment="1">
      <alignment horizontal="left" vertical="center"/>
    </xf>
    <xf numFmtId="0" fontId="6" fillId="0" borderId="0" xfId="0" applyFont="1"/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indent="2"/>
    </xf>
    <xf numFmtId="0" fontId="3" fillId="0" borderId="0" xfId="0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6" fontId="4" fillId="0" borderId="2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166" fontId="4" fillId="0" borderId="0" xfId="1" applyNumberFormat="1" applyFont="1" applyBorder="1" applyAlignment="1">
      <alignment horizontal="center" vertical="center"/>
    </xf>
    <xf numFmtId="166" fontId="4" fillId="0" borderId="0" xfId="1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3"/>
    </xf>
    <xf numFmtId="0" fontId="5" fillId="0" borderId="0" xfId="0" applyFont="1"/>
    <xf numFmtId="0" fontId="5" fillId="0" borderId="0" xfId="0" applyFont="1" applyBorder="1"/>
    <xf numFmtId="0" fontId="3" fillId="0" borderId="0" xfId="0" applyFont="1" applyBorder="1" applyAlignment="1">
      <alignment horizontal="left" indent="3"/>
    </xf>
    <xf numFmtId="0" fontId="3" fillId="0" borderId="0" xfId="0" applyFont="1"/>
    <xf numFmtId="0" fontId="6" fillId="0" borderId="0" xfId="0" applyFont="1" applyBorder="1" applyAlignment="1">
      <alignment horizontal="left" indent="3"/>
    </xf>
    <xf numFmtId="0" fontId="6" fillId="0" borderId="0" xfId="0" applyFont="1" applyAlignment="1">
      <alignment horizontal="left" indent="3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6" fillId="0" borderId="0" xfId="0" applyFont="1" applyBorder="1" applyAlignment="1">
      <alignment horizontal="left" indent="3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/>
    <xf numFmtId="165" fontId="6" fillId="0" borderId="3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CUMULATIVE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'S2000 vs Bags  10 YR Lifecycle'!$B$12:$L$12</c:f>
              <c:strCache>
                <c:ptCount val="11"/>
                <c:pt idx="0">
                  <c:v>YR 0</c:v>
                </c:pt>
                <c:pt idx="1">
                  <c:v>YR 1</c:v>
                </c:pt>
                <c:pt idx="2">
                  <c:v>YR2</c:v>
                </c:pt>
                <c:pt idx="3">
                  <c:v>YR 3</c:v>
                </c:pt>
                <c:pt idx="4">
                  <c:v>YR4</c:v>
                </c:pt>
                <c:pt idx="5">
                  <c:v>YR 5</c:v>
                </c:pt>
                <c:pt idx="6">
                  <c:v>YR 6</c:v>
                </c:pt>
                <c:pt idx="7">
                  <c:v>YR 7</c:v>
                </c:pt>
                <c:pt idx="8">
                  <c:v>YR 8</c:v>
                </c:pt>
                <c:pt idx="9">
                  <c:v>YR 9</c:v>
                </c:pt>
                <c:pt idx="10">
                  <c:v>YR 10</c:v>
                </c:pt>
              </c:strCache>
            </c:strRef>
          </c:cat>
          <c:val>
            <c:numRef>
              <c:f>'S2000 vs Bags  10 YR Lifecycle'!$B$30:$L$30</c:f>
              <c:numCache>
                <c:formatCode>"$"#,##0</c:formatCode>
                <c:ptCount val="11"/>
                <c:pt idx="0">
                  <c:v>0</c:v>
                </c:pt>
                <c:pt idx="1">
                  <c:v>406.4</c:v>
                </c:pt>
                <c:pt idx="2">
                  <c:v>812.8</c:v>
                </c:pt>
                <c:pt idx="3">
                  <c:v>1219.1999999999998</c:v>
                </c:pt>
                <c:pt idx="4">
                  <c:v>1625.6</c:v>
                </c:pt>
                <c:pt idx="5">
                  <c:v>3552</c:v>
                </c:pt>
                <c:pt idx="6">
                  <c:v>3958.4</c:v>
                </c:pt>
                <c:pt idx="7">
                  <c:v>4364.8</c:v>
                </c:pt>
                <c:pt idx="8">
                  <c:v>4771.2</c:v>
                </c:pt>
                <c:pt idx="9">
                  <c:v>5177.5999999999995</c:v>
                </c:pt>
                <c:pt idx="10">
                  <c:v>8824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16A-BF7B-456A26AF8F9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'S2000 vs Bags  10 YR Lifecycle'!$B$12:$L$12</c:f>
              <c:strCache>
                <c:ptCount val="11"/>
                <c:pt idx="0">
                  <c:v>YR 0</c:v>
                </c:pt>
                <c:pt idx="1">
                  <c:v>YR 1</c:v>
                </c:pt>
                <c:pt idx="2">
                  <c:v>YR2</c:v>
                </c:pt>
                <c:pt idx="3">
                  <c:v>YR 3</c:v>
                </c:pt>
                <c:pt idx="4">
                  <c:v>YR4</c:v>
                </c:pt>
                <c:pt idx="5">
                  <c:v>YR 5</c:v>
                </c:pt>
                <c:pt idx="6">
                  <c:v>YR 6</c:v>
                </c:pt>
                <c:pt idx="7">
                  <c:v>YR 7</c:v>
                </c:pt>
                <c:pt idx="8">
                  <c:v>YR 8</c:v>
                </c:pt>
                <c:pt idx="9">
                  <c:v>YR 9</c:v>
                </c:pt>
                <c:pt idx="10">
                  <c:v>YR 10</c:v>
                </c:pt>
              </c:strCache>
            </c:strRef>
          </c:cat>
          <c:val>
            <c:numRef>
              <c:f>'S2000 vs Bags  10 YR Lifecycle'!$B$31:$L$31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83250</c:v>
                </c:pt>
                <c:pt idx="2">
                  <c:v>166500</c:v>
                </c:pt>
                <c:pt idx="3">
                  <c:v>249750</c:v>
                </c:pt>
                <c:pt idx="4">
                  <c:v>333000</c:v>
                </c:pt>
                <c:pt idx="5">
                  <c:v>416250</c:v>
                </c:pt>
                <c:pt idx="6">
                  <c:v>499500</c:v>
                </c:pt>
                <c:pt idx="7">
                  <c:v>582750</c:v>
                </c:pt>
                <c:pt idx="8">
                  <c:v>666000</c:v>
                </c:pt>
                <c:pt idx="9">
                  <c:v>749250</c:v>
                </c:pt>
                <c:pt idx="10">
                  <c:v>832500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9-416A-BF7B-456A26AF8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361840"/>
        <c:axId val="605363808"/>
      </c:lineChart>
      <c:catAx>
        <c:axId val="60536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363808"/>
        <c:crosses val="autoZero"/>
        <c:auto val="1"/>
        <c:lblAlgn val="ctr"/>
        <c:lblOffset val="100"/>
        <c:noMultiLvlLbl val="0"/>
      </c:catAx>
      <c:valAx>
        <c:axId val="6053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36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&amp;C&amp;"Arial,Regular"&amp;16S2000 vs BAG FILTER</c:oddHeader>
    </c:headerFooter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ZGF S2000 - 10 YEAR LIFECYCLE O&amp;M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Energy Cost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'S2000 vs Bags  10 YR Lifecycle'!$C$4:$L$4</c:f>
              <c:numCache>
                <c:formatCode>"$"#,##0.00</c:formatCode>
                <c:ptCount val="10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6.4</c:v>
                </c:pt>
                <c:pt idx="4">
                  <c:v>6.4</c:v>
                </c:pt>
                <c:pt idx="5">
                  <c:v>6.4</c:v>
                </c:pt>
                <c:pt idx="6">
                  <c:v>6.4</c:v>
                </c:pt>
                <c:pt idx="7">
                  <c:v>6.4</c:v>
                </c:pt>
                <c:pt idx="8">
                  <c:v>6.4</c:v>
                </c:pt>
                <c:pt idx="9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8-4F80-A7F6-B60BB1B311E8}"/>
            </c:ext>
          </c:extLst>
        </c:ser>
        <c:ser>
          <c:idx val="1"/>
          <c:order val="1"/>
          <c:tx>
            <c:v>Labor Cost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'S2000 vs Bags  10 YR Lifecycle'!$C$5:$L$5</c:f>
              <c:numCache>
                <c:formatCode>"$"#,##0</c:formatCode>
                <c:ptCount val="1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640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8-4F80-A7F6-B60BB1B311E8}"/>
            </c:ext>
          </c:extLst>
        </c:ser>
        <c:ser>
          <c:idx val="2"/>
          <c:order val="2"/>
          <c:tx>
            <c:v>Spare Parts/Refurb Cost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'S2000 vs Bags  10 YR Lifecycle'!$C$6:$L$6</c:f>
              <c:numCache>
                <c:formatCode>"$"#,##0</c:formatCode>
                <c:ptCount val="1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1280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2680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8-4F80-A7F6-B60BB1B31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596056"/>
        <c:axId val="187529144"/>
      </c:barChart>
      <c:lineChart>
        <c:grouping val="standard"/>
        <c:varyColors val="0"/>
        <c:ser>
          <c:idx val="3"/>
          <c:order val="3"/>
          <c:tx>
            <c:v>Total O&amp;M Cost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'S2000 vs Bags  10 YR Lifecycle'!$C$7:$L$7</c:f>
              <c:numCache>
                <c:formatCode>"$"#,##0</c:formatCode>
                <c:ptCount val="10"/>
                <c:pt idx="0">
                  <c:v>406.4</c:v>
                </c:pt>
                <c:pt idx="1">
                  <c:v>406.4</c:v>
                </c:pt>
                <c:pt idx="2">
                  <c:v>406.4</c:v>
                </c:pt>
                <c:pt idx="3">
                  <c:v>406.4</c:v>
                </c:pt>
                <c:pt idx="4">
                  <c:v>1926.4</c:v>
                </c:pt>
                <c:pt idx="5">
                  <c:v>406.4</c:v>
                </c:pt>
                <c:pt idx="6">
                  <c:v>406.4</c:v>
                </c:pt>
                <c:pt idx="7">
                  <c:v>406.4</c:v>
                </c:pt>
                <c:pt idx="8">
                  <c:v>406.4</c:v>
                </c:pt>
                <c:pt idx="9">
                  <c:v>3646.4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98-4F80-A7F6-B60BB1B31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96056"/>
        <c:axId val="187529144"/>
      </c:lineChart>
      <c:catAx>
        <c:axId val="187596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29144"/>
        <c:crosses val="autoZero"/>
        <c:auto val="1"/>
        <c:lblAlgn val="ctr"/>
        <c:lblOffset val="100"/>
        <c:noMultiLvlLbl val="0"/>
      </c:catAx>
      <c:valAx>
        <c:axId val="18752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96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BAG FILTER- 10 YEAR LIFECYCLE O&amp;M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Labor Cost</c:v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'S2000 vs Bags  10 YR Lifecycle'!$C$16:$L$16</c:f>
              <c:numCache>
                <c:formatCode>"$"#,##0</c:formatCode>
                <c:ptCount val="10"/>
                <c:pt idx="0">
                  <c:v>45000</c:v>
                </c:pt>
                <c:pt idx="1">
                  <c:v>45000</c:v>
                </c:pt>
                <c:pt idx="2">
                  <c:v>45000</c:v>
                </c:pt>
                <c:pt idx="3">
                  <c:v>45000</c:v>
                </c:pt>
                <c:pt idx="4">
                  <c:v>45000</c:v>
                </c:pt>
                <c:pt idx="5">
                  <c:v>45000</c:v>
                </c:pt>
                <c:pt idx="6">
                  <c:v>45000</c:v>
                </c:pt>
                <c:pt idx="7">
                  <c:v>45000</c:v>
                </c:pt>
                <c:pt idx="8">
                  <c:v>45000</c:v>
                </c:pt>
                <c:pt idx="9">
                  <c:v>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3-42AB-84C7-2A6E064E7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596056"/>
        <c:axId val="187529144"/>
      </c:barChart>
      <c:lineChart>
        <c:grouping val="standard"/>
        <c:varyColors val="0"/>
        <c:ser>
          <c:idx val="4"/>
          <c:order val="1"/>
          <c:tx>
            <c:v>Replacment Bags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'S2000 vs Bags  10 YR Lifecycle'!$C$17:$L$17</c:f>
              <c:numCache>
                <c:formatCode>"$"#,##0</c:formatCode>
                <c:ptCount val="10"/>
                <c:pt idx="0">
                  <c:v>38250</c:v>
                </c:pt>
                <c:pt idx="1">
                  <c:v>38250</c:v>
                </c:pt>
                <c:pt idx="2">
                  <c:v>38250</c:v>
                </c:pt>
                <c:pt idx="3">
                  <c:v>38250</c:v>
                </c:pt>
                <c:pt idx="4">
                  <c:v>38250</c:v>
                </c:pt>
                <c:pt idx="5">
                  <c:v>38250</c:v>
                </c:pt>
                <c:pt idx="6">
                  <c:v>38250</c:v>
                </c:pt>
                <c:pt idx="7">
                  <c:v>38250</c:v>
                </c:pt>
                <c:pt idx="8">
                  <c:v>38250</c:v>
                </c:pt>
                <c:pt idx="9">
                  <c:v>38250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53-42AB-84C7-2A6E064E71FB}"/>
            </c:ext>
          </c:extLst>
        </c:ser>
        <c:ser>
          <c:idx val="3"/>
          <c:order val="2"/>
          <c:tx>
            <c:v>Total O&amp;M Cost</c:v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9525" cap="rnd">
                <a:solidFill>
                  <a:schemeClr val="accent4"/>
                </a:solidFill>
              </a:ln>
              <a:effectLst/>
            </c:spPr>
            <c:trendlineType val="linear"/>
            <c:dispRSqr val="0"/>
            <c:dispEq val="0"/>
          </c:trendline>
          <c:val>
            <c:numRef>
              <c:f>'S2000 vs Bags  10 YR Lifecycle'!$C$18:$L$18</c:f>
              <c:numCache>
                <c:formatCode>"$"#,##0</c:formatCode>
                <c:ptCount val="10"/>
                <c:pt idx="0">
                  <c:v>83250</c:v>
                </c:pt>
                <c:pt idx="1">
                  <c:v>83250</c:v>
                </c:pt>
                <c:pt idx="2">
                  <c:v>83250</c:v>
                </c:pt>
                <c:pt idx="3">
                  <c:v>83250</c:v>
                </c:pt>
                <c:pt idx="4">
                  <c:v>83250</c:v>
                </c:pt>
                <c:pt idx="5">
                  <c:v>83250</c:v>
                </c:pt>
                <c:pt idx="6">
                  <c:v>83250</c:v>
                </c:pt>
                <c:pt idx="7">
                  <c:v>83250</c:v>
                </c:pt>
                <c:pt idx="8">
                  <c:v>83250</c:v>
                </c:pt>
                <c:pt idx="9">
                  <c:v>83250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53-42AB-84C7-2A6E064E7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96056"/>
        <c:axId val="187529144"/>
      </c:lineChart>
      <c:catAx>
        <c:axId val="187596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29144"/>
        <c:crosses val="autoZero"/>
        <c:auto val="1"/>
        <c:lblAlgn val="ctr"/>
        <c:lblOffset val="100"/>
        <c:noMultiLvlLbl val="0"/>
      </c:catAx>
      <c:valAx>
        <c:axId val="18752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96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v>S2000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'S2000 vs Bags  10 YR Lifecycle'!$B$12:$L$12</c:f>
              <c:strCache>
                <c:ptCount val="11"/>
                <c:pt idx="0">
                  <c:v>YR 0</c:v>
                </c:pt>
                <c:pt idx="1">
                  <c:v>YR 1</c:v>
                </c:pt>
                <c:pt idx="2">
                  <c:v>YR2</c:v>
                </c:pt>
                <c:pt idx="3">
                  <c:v>YR 3</c:v>
                </c:pt>
                <c:pt idx="4">
                  <c:v>YR4</c:v>
                </c:pt>
                <c:pt idx="5">
                  <c:v>YR 5</c:v>
                </c:pt>
                <c:pt idx="6">
                  <c:v>YR 6</c:v>
                </c:pt>
                <c:pt idx="7">
                  <c:v>YR 7</c:v>
                </c:pt>
                <c:pt idx="8">
                  <c:v>YR 8</c:v>
                </c:pt>
                <c:pt idx="9">
                  <c:v>YR 9</c:v>
                </c:pt>
                <c:pt idx="10">
                  <c:v>YR 10</c:v>
                </c:pt>
              </c:strCache>
            </c:strRef>
          </c:cat>
          <c:val>
            <c:numRef>
              <c:f>'S2000 vs Bags  10 YR Lifecycle'!$B$26:$L$26</c:f>
              <c:numCache>
                <c:formatCode>"$"#,##0</c:formatCode>
                <c:ptCount val="11"/>
                <c:pt idx="0">
                  <c:v>0</c:v>
                </c:pt>
                <c:pt idx="1">
                  <c:v>406.4</c:v>
                </c:pt>
                <c:pt idx="2">
                  <c:v>406.4</c:v>
                </c:pt>
                <c:pt idx="3">
                  <c:v>406.4</c:v>
                </c:pt>
                <c:pt idx="4">
                  <c:v>406.4</c:v>
                </c:pt>
                <c:pt idx="5">
                  <c:v>1926.4</c:v>
                </c:pt>
                <c:pt idx="6">
                  <c:v>406.4</c:v>
                </c:pt>
                <c:pt idx="7">
                  <c:v>406.4</c:v>
                </c:pt>
                <c:pt idx="8">
                  <c:v>406.4</c:v>
                </c:pt>
                <c:pt idx="9">
                  <c:v>406.4</c:v>
                </c:pt>
                <c:pt idx="10">
                  <c:v>3646.4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1E1-46C8-8D04-34305179A0FF}"/>
            </c:ext>
          </c:extLst>
        </c:ser>
        <c:ser>
          <c:idx val="1"/>
          <c:order val="1"/>
          <c:tx>
            <c:v>Bag Filters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'S2000 vs Bags  10 YR Lifecycle'!$B$12:$L$12</c:f>
              <c:strCache>
                <c:ptCount val="11"/>
                <c:pt idx="0">
                  <c:v>YR 0</c:v>
                </c:pt>
                <c:pt idx="1">
                  <c:v>YR 1</c:v>
                </c:pt>
                <c:pt idx="2">
                  <c:v>YR2</c:v>
                </c:pt>
                <c:pt idx="3">
                  <c:v>YR 3</c:v>
                </c:pt>
                <c:pt idx="4">
                  <c:v>YR4</c:v>
                </c:pt>
                <c:pt idx="5">
                  <c:v>YR 5</c:v>
                </c:pt>
                <c:pt idx="6">
                  <c:v>YR 6</c:v>
                </c:pt>
                <c:pt idx="7">
                  <c:v>YR 7</c:v>
                </c:pt>
                <c:pt idx="8">
                  <c:v>YR 8</c:v>
                </c:pt>
                <c:pt idx="9">
                  <c:v>YR 9</c:v>
                </c:pt>
                <c:pt idx="10">
                  <c:v>YR 10</c:v>
                </c:pt>
              </c:strCache>
            </c:strRef>
          </c:cat>
          <c:val>
            <c:numRef>
              <c:f>'S2000 vs Bags  10 YR Lifecycle'!$B$27:$L$27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83250</c:v>
                </c:pt>
                <c:pt idx="2">
                  <c:v>83250</c:v>
                </c:pt>
                <c:pt idx="3">
                  <c:v>83250</c:v>
                </c:pt>
                <c:pt idx="4">
                  <c:v>83250</c:v>
                </c:pt>
                <c:pt idx="5">
                  <c:v>83250</c:v>
                </c:pt>
                <c:pt idx="6">
                  <c:v>83250</c:v>
                </c:pt>
                <c:pt idx="7">
                  <c:v>83250</c:v>
                </c:pt>
                <c:pt idx="8">
                  <c:v>83250</c:v>
                </c:pt>
                <c:pt idx="9">
                  <c:v>83250</c:v>
                </c:pt>
                <c:pt idx="10">
                  <c:v>83250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1E1-46C8-8D04-34305179A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415096"/>
        <c:axId val="507415424"/>
      </c:lineChart>
      <c:dateAx>
        <c:axId val="50741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415424"/>
        <c:crosses val="autoZero"/>
        <c:auto val="0"/>
        <c:lblOffset val="100"/>
        <c:baseTimeUnit val="days"/>
      </c:dateAx>
      <c:valAx>
        <c:axId val="50741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41509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19050</xdr:rowOff>
    </xdr:from>
    <xdr:to>
      <xdr:col>19</xdr:col>
      <xdr:colOff>57149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871093-E37F-4CEE-9FFE-3C64EC841D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12</xdr:col>
      <xdr:colOff>588819</xdr:colOff>
      <xdr:row>26</xdr:row>
      <xdr:rowOff>8658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28</xdr:col>
      <xdr:colOff>485774</xdr:colOff>
      <xdr:row>25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EAD9DB-DC40-450D-83E8-EB04A1861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4</xdr:row>
      <xdr:rowOff>57150</xdr:rowOff>
    </xdr:from>
    <xdr:to>
      <xdr:col>18</xdr:col>
      <xdr:colOff>95250</xdr:colOff>
      <xdr:row>31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1D17FD-FD2F-40ED-91AC-8029EECCE7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8"/>
  <sheetViews>
    <sheetView tabSelected="1" zoomScale="130" zoomScaleNormal="130" workbookViewId="0">
      <selection activeCell="B14" sqref="B14"/>
    </sheetView>
  </sheetViews>
  <sheetFormatPr defaultRowHeight="12.75"/>
  <cols>
    <col min="1" max="1" width="18" style="5" customWidth="1"/>
    <col min="2" max="2" width="9.28515625" style="5" customWidth="1"/>
    <col min="3" max="3" width="9.5703125" style="5" customWidth="1"/>
    <col min="4" max="11" width="9.7109375" style="5" customWidth="1"/>
    <col min="12" max="12" width="10" style="5" bestFit="1" customWidth="1"/>
    <col min="13" max="13" width="10.42578125" style="5" customWidth="1"/>
    <col min="14" max="16384" width="9.140625" style="5"/>
  </cols>
  <sheetData>
    <row r="1" spans="1:13" ht="35.25" customHeight="1">
      <c r="A1" s="3" t="s">
        <v>58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  <c r="J1" s="4" t="s">
        <v>12</v>
      </c>
      <c r="K1" s="4" t="s">
        <v>13</v>
      </c>
      <c r="L1" s="4" t="s">
        <v>14</v>
      </c>
      <c r="M1" s="4" t="s">
        <v>17</v>
      </c>
    </row>
    <row r="2" spans="1:13" ht="0.75" customHeight="1">
      <c r="A2" s="6"/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</row>
    <row r="3" spans="1:13">
      <c r="A3" s="9" t="s">
        <v>31</v>
      </c>
      <c r="B3" s="10"/>
      <c r="C3" s="11"/>
      <c r="D3" s="11"/>
      <c r="E3" s="11"/>
      <c r="F3" s="11"/>
      <c r="G3" s="12"/>
      <c r="H3" s="12"/>
      <c r="I3" s="12"/>
      <c r="J3" s="12"/>
      <c r="K3" s="12"/>
      <c r="L3" s="12"/>
      <c r="M3" s="13">
        <f>SUM(B3:L3)</f>
        <v>0</v>
      </c>
    </row>
    <row r="4" spans="1:13">
      <c r="A4" s="9" t="s">
        <v>15</v>
      </c>
      <c r="B4" s="11">
        <v>0</v>
      </c>
      <c r="C4" s="11">
        <f>($E$59*$E$54*$E$60/3600*$E$61*$E$62*($E$53/1))+(0.25*E54*E60*E61*E52*E62)</f>
        <v>6.4</v>
      </c>
      <c r="D4" s="11">
        <f t="shared" ref="D4:L4" si="0">$C$4</f>
        <v>6.4</v>
      </c>
      <c r="E4" s="11">
        <f t="shared" si="0"/>
        <v>6.4</v>
      </c>
      <c r="F4" s="11">
        <f t="shared" si="0"/>
        <v>6.4</v>
      </c>
      <c r="G4" s="11">
        <f t="shared" si="0"/>
        <v>6.4</v>
      </c>
      <c r="H4" s="11">
        <f t="shared" si="0"/>
        <v>6.4</v>
      </c>
      <c r="I4" s="11">
        <f t="shared" si="0"/>
        <v>6.4</v>
      </c>
      <c r="J4" s="11">
        <f t="shared" si="0"/>
        <v>6.4</v>
      </c>
      <c r="K4" s="11">
        <f t="shared" si="0"/>
        <v>6.4</v>
      </c>
      <c r="L4" s="11">
        <f t="shared" si="0"/>
        <v>6.4</v>
      </c>
      <c r="M4" s="13">
        <f>SUM(B4:L4)</f>
        <v>63.999999999999993</v>
      </c>
    </row>
    <row r="5" spans="1:13">
      <c r="A5" s="9" t="s">
        <v>16</v>
      </c>
      <c r="B5" s="11">
        <v>0</v>
      </c>
      <c r="C5" s="10">
        <f>$E$54*$E$55*$E$63</f>
        <v>320</v>
      </c>
      <c r="D5" s="10">
        <f t="shared" ref="D5:K5" si="1">$C$5</f>
        <v>320</v>
      </c>
      <c r="E5" s="10">
        <f t="shared" si="1"/>
        <v>320</v>
      </c>
      <c r="F5" s="10">
        <f t="shared" si="1"/>
        <v>320</v>
      </c>
      <c r="G5" s="10">
        <f>($E$54*$E$55*$E$63)+(E54*$E$55*E63)</f>
        <v>640</v>
      </c>
      <c r="H5" s="13">
        <f t="shared" si="1"/>
        <v>320</v>
      </c>
      <c r="I5" s="13">
        <f t="shared" si="1"/>
        <v>320</v>
      </c>
      <c r="J5" s="13">
        <f t="shared" si="1"/>
        <v>320</v>
      </c>
      <c r="K5" s="13">
        <f t="shared" si="1"/>
        <v>320</v>
      </c>
      <c r="L5" s="10">
        <f>($E$54*$E$55*$E$63)+(E54*$E$55*E63)+(E54*$E$55*E63)</f>
        <v>960</v>
      </c>
      <c r="M5" s="13">
        <f>SUM(B5:L5)</f>
        <v>4160</v>
      </c>
    </row>
    <row r="6" spans="1:13">
      <c r="A6" s="9" t="s">
        <v>51</v>
      </c>
      <c r="B6" s="11">
        <v>0</v>
      </c>
      <c r="C6" s="10">
        <f>$E$54*$E$58</f>
        <v>80</v>
      </c>
      <c r="D6" s="10">
        <f>C6</f>
        <v>80</v>
      </c>
      <c r="E6" s="10">
        <f>D6</f>
        <v>80</v>
      </c>
      <c r="F6" s="10">
        <f>E6</f>
        <v>80</v>
      </c>
      <c r="G6" s="10">
        <f>($E$56+$E$58)*$E$54</f>
        <v>1280</v>
      </c>
      <c r="H6" s="13">
        <f>F6</f>
        <v>80</v>
      </c>
      <c r="I6" s="13">
        <f>H6</f>
        <v>80</v>
      </c>
      <c r="J6" s="13">
        <f>I6</f>
        <v>80</v>
      </c>
      <c r="K6" s="13">
        <f>J6</f>
        <v>80</v>
      </c>
      <c r="L6" s="10">
        <f>($E$56+$E$58+$E$57)*$E$54</f>
        <v>2680</v>
      </c>
      <c r="M6" s="13">
        <f>SUM(B6:L6)</f>
        <v>4600</v>
      </c>
    </row>
    <row r="7" spans="1:13">
      <c r="A7" s="14" t="s">
        <v>52</v>
      </c>
      <c r="B7" s="10">
        <f t="shared" ref="B7:M7" si="2">SUM(B3:B6)</f>
        <v>0</v>
      </c>
      <c r="C7" s="10">
        <f t="shared" si="2"/>
        <v>406.4</v>
      </c>
      <c r="D7" s="10">
        <f t="shared" si="2"/>
        <v>406.4</v>
      </c>
      <c r="E7" s="10">
        <f t="shared" si="2"/>
        <v>406.4</v>
      </c>
      <c r="F7" s="10">
        <f t="shared" si="2"/>
        <v>406.4</v>
      </c>
      <c r="G7" s="13">
        <f t="shared" si="2"/>
        <v>1926.4</v>
      </c>
      <c r="H7" s="13">
        <f t="shared" si="2"/>
        <v>406.4</v>
      </c>
      <c r="I7" s="13">
        <f t="shared" si="2"/>
        <v>406.4</v>
      </c>
      <c r="J7" s="13">
        <f t="shared" si="2"/>
        <v>406.4</v>
      </c>
      <c r="K7" s="13">
        <f t="shared" si="2"/>
        <v>406.4</v>
      </c>
      <c r="L7" s="13">
        <f t="shared" si="2"/>
        <v>3646.4</v>
      </c>
      <c r="M7" s="13">
        <f t="shared" si="2"/>
        <v>8824</v>
      </c>
    </row>
    <row r="8" spans="1:13">
      <c r="A8" s="15" t="s">
        <v>18</v>
      </c>
      <c r="B8" s="16"/>
      <c r="C8" s="16"/>
      <c r="D8" s="16"/>
      <c r="E8" s="74">
        <f>(M4+M5+M6)/10</f>
        <v>882.4</v>
      </c>
      <c r="F8" s="74"/>
      <c r="G8" s="17"/>
      <c r="H8" s="17"/>
      <c r="I8" s="17"/>
      <c r="J8" s="17"/>
      <c r="K8" s="17"/>
      <c r="L8" s="17"/>
      <c r="M8" s="17"/>
    </row>
    <row r="9" spans="1:13">
      <c r="A9" s="18" t="s">
        <v>32</v>
      </c>
      <c r="B9" s="19"/>
      <c r="C9" s="19"/>
      <c r="D9" s="19"/>
      <c r="E9" s="73">
        <f>M3/10</f>
        <v>0</v>
      </c>
      <c r="F9" s="73"/>
      <c r="G9" s="20"/>
      <c r="H9" s="21"/>
      <c r="I9" s="21"/>
      <c r="J9" s="21"/>
      <c r="K9" s="21"/>
      <c r="L9" s="21"/>
      <c r="M9" s="21"/>
    </row>
    <row r="10" spans="1:13">
      <c r="A10" s="18" t="s">
        <v>19</v>
      </c>
      <c r="B10" s="19"/>
      <c r="C10" s="19"/>
      <c r="D10" s="19"/>
      <c r="E10" s="73">
        <f>M7/10</f>
        <v>882.4</v>
      </c>
      <c r="F10" s="73"/>
      <c r="G10" s="20"/>
      <c r="H10" s="21"/>
      <c r="I10" s="21"/>
      <c r="J10" s="21"/>
      <c r="K10" s="21"/>
      <c r="L10" s="21"/>
    </row>
    <row r="11" spans="1:13">
      <c r="A11" s="22"/>
      <c r="B11" s="23"/>
      <c r="C11" s="23"/>
      <c r="D11" s="23"/>
      <c r="E11" s="23"/>
      <c r="F11" s="23"/>
      <c r="G11" s="23"/>
    </row>
    <row r="12" spans="1:13" ht="25.5">
      <c r="A12" s="24" t="s">
        <v>24</v>
      </c>
      <c r="B12" s="4" t="s">
        <v>4</v>
      </c>
      <c r="C12" s="4" t="s">
        <v>5</v>
      </c>
      <c r="D12" s="4" t="s">
        <v>6</v>
      </c>
      <c r="E12" s="4" t="s">
        <v>7</v>
      </c>
      <c r="F12" s="4" t="s">
        <v>8</v>
      </c>
      <c r="G12" s="4" t="s">
        <v>9</v>
      </c>
      <c r="H12" s="4" t="s">
        <v>10</v>
      </c>
      <c r="I12" s="4" t="s">
        <v>11</v>
      </c>
      <c r="J12" s="4" t="s">
        <v>12</v>
      </c>
      <c r="K12" s="4" t="s">
        <v>13</v>
      </c>
      <c r="L12" s="4" t="s">
        <v>14</v>
      </c>
      <c r="M12" s="4" t="s">
        <v>17</v>
      </c>
    </row>
    <row r="13" spans="1:13" ht="15" hidden="1" customHeight="1">
      <c r="A13" s="25"/>
      <c r="B13" s="7"/>
      <c r="C13" s="7"/>
      <c r="D13" s="7"/>
      <c r="E13" s="7"/>
      <c r="F13" s="7"/>
      <c r="G13" s="8"/>
      <c r="H13" s="8"/>
      <c r="I13" s="8"/>
      <c r="J13" s="8"/>
      <c r="K13" s="8"/>
      <c r="L13" s="8"/>
      <c r="M13" s="8"/>
    </row>
    <row r="14" spans="1:13">
      <c r="A14" s="9" t="s">
        <v>31</v>
      </c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>
        <f>SUM(B14:L14)</f>
        <v>0</v>
      </c>
    </row>
    <row r="15" spans="1:13">
      <c r="A15" s="9" t="s">
        <v>15</v>
      </c>
      <c r="B15" s="12">
        <v>0</v>
      </c>
      <c r="C15" s="12">
        <v>0</v>
      </c>
      <c r="D15" s="12">
        <f t="shared" ref="D15:L15" si="3">$C$15</f>
        <v>0</v>
      </c>
      <c r="E15" s="12">
        <f t="shared" si="3"/>
        <v>0</v>
      </c>
      <c r="F15" s="12">
        <f t="shared" si="3"/>
        <v>0</v>
      </c>
      <c r="G15" s="12">
        <f t="shared" si="3"/>
        <v>0</v>
      </c>
      <c r="H15" s="12">
        <f t="shared" si="3"/>
        <v>0</v>
      </c>
      <c r="I15" s="12">
        <f t="shared" si="3"/>
        <v>0</v>
      </c>
      <c r="J15" s="12">
        <f t="shared" si="3"/>
        <v>0</v>
      </c>
      <c r="K15" s="12">
        <f t="shared" si="3"/>
        <v>0</v>
      </c>
      <c r="L15" s="12">
        <f t="shared" si="3"/>
        <v>0</v>
      </c>
      <c r="M15" s="13">
        <f>SUM(B15:L15)</f>
        <v>0</v>
      </c>
    </row>
    <row r="16" spans="1:13">
      <c r="A16" s="9" t="s">
        <v>16</v>
      </c>
      <c r="B16" s="12">
        <v>0</v>
      </c>
      <c r="C16" s="13">
        <f>$E$62*E63*E66*E67</f>
        <v>45000</v>
      </c>
      <c r="D16" s="13">
        <f>$C$16</f>
        <v>45000</v>
      </c>
      <c r="E16" s="13">
        <f t="shared" ref="E16:L16" si="4">$C$16</f>
        <v>45000</v>
      </c>
      <c r="F16" s="13">
        <f t="shared" si="4"/>
        <v>45000</v>
      </c>
      <c r="G16" s="13">
        <f t="shared" si="4"/>
        <v>45000</v>
      </c>
      <c r="H16" s="13">
        <f t="shared" si="4"/>
        <v>45000</v>
      </c>
      <c r="I16" s="13">
        <f t="shared" si="4"/>
        <v>45000</v>
      </c>
      <c r="J16" s="13">
        <f t="shared" si="4"/>
        <v>45000</v>
      </c>
      <c r="K16" s="13">
        <f t="shared" si="4"/>
        <v>45000</v>
      </c>
      <c r="L16" s="13">
        <f t="shared" si="4"/>
        <v>45000</v>
      </c>
      <c r="M16" s="13">
        <f>SUM(B16:L16)</f>
        <v>450000</v>
      </c>
    </row>
    <row r="17" spans="1:17">
      <c r="A17" s="9" t="s">
        <v>21</v>
      </c>
      <c r="B17" s="12">
        <v>0</v>
      </c>
      <c r="C17" s="13">
        <f>E62*E64*E66*E65</f>
        <v>38250</v>
      </c>
      <c r="D17" s="13">
        <f>$C$17</f>
        <v>38250</v>
      </c>
      <c r="E17" s="13">
        <f t="shared" ref="E17:L17" si="5">$C$17</f>
        <v>38250</v>
      </c>
      <c r="F17" s="13">
        <f t="shared" si="5"/>
        <v>38250</v>
      </c>
      <c r="G17" s="13">
        <f t="shared" si="5"/>
        <v>38250</v>
      </c>
      <c r="H17" s="13">
        <f t="shared" si="5"/>
        <v>38250</v>
      </c>
      <c r="I17" s="13">
        <f t="shared" si="5"/>
        <v>38250</v>
      </c>
      <c r="J17" s="13">
        <f t="shared" si="5"/>
        <v>38250</v>
      </c>
      <c r="K17" s="13">
        <f t="shared" si="5"/>
        <v>38250</v>
      </c>
      <c r="L17" s="13">
        <f t="shared" si="5"/>
        <v>38250</v>
      </c>
      <c r="M17" s="13">
        <f>SUM(B17:L17)</f>
        <v>382500</v>
      </c>
    </row>
    <row r="18" spans="1:17">
      <c r="A18" s="14" t="s">
        <v>52</v>
      </c>
      <c r="B18" s="10">
        <f t="shared" ref="B18:M18" si="6">SUM(B14:B17)</f>
        <v>0</v>
      </c>
      <c r="C18" s="10">
        <f t="shared" si="6"/>
        <v>83250</v>
      </c>
      <c r="D18" s="10">
        <f t="shared" si="6"/>
        <v>83250</v>
      </c>
      <c r="E18" s="10">
        <f t="shared" si="6"/>
        <v>83250</v>
      </c>
      <c r="F18" s="10">
        <f t="shared" si="6"/>
        <v>83250</v>
      </c>
      <c r="G18" s="13">
        <f t="shared" si="6"/>
        <v>83250</v>
      </c>
      <c r="H18" s="13">
        <f t="shared" si="6"/>
        <v>83250</v>
      </c>
      <c r="I18" s="13">
        <f t="shared" si="6"/>
        <v>83250</v>
      </c>
      <c r="J18" s="13">
        <f t="shared" si="6"/>
        <v>83250</v>
      </c>
      <c r="K18" s="13">
        <f t="shared" si="6"/>
        <v>83250</v>
      </c>
      <c r="L18" s="13">
        <f t="shared" si="6"/>
        <v>83250</v>
      </c>
      <c r="M18" s="13">
        <f t="shared" si="6"/>
        <v>832500</v>
      </c>
    </row>
    <row r="19" spans="1:17">
      <c r="A19" s="27" t="s">
        <v>18</v>
      </c>
      <c r="B19" s="28"/>
      <c r="C19" s="28"/>
      <c r="D19" s="29"/>
      <c r="E19" s="72">
        <f>(M15+M16+M17)/10</f>
        <v>83250</v>
      </c>
      <c r="F19" s="72"/>
      <c r="G19" s="17"/>
      <c r="H19" s="17"/>
      <c r="I19" s="17"/>
      <c r="J19" s="17"/>
      <c r="K19" s="17"/>
      <c r="L19" s="17"/>
      <c r="M19" s="17"/>
    </row>
    <row r="20" spans="1:17">
      <c r="A20" s="18" t="s">
        <v>32</v>
      </c>
      <c r="B20" s="19"/>
      <c r="C20" s="19"/>
      <c r="D20" s="19"/>
      <c r="E20" s="73">
        <f>M14/10</f>
        <v>0</v>
      </c>
      <c r="F20" s="73"/>
      <c r="G20" s="20"/>
      <c r="H20" s="21"/>
      <c r="I20" s="21"/>
      <c r="J20" s="21"/>
      <c r="K20" s="21"/>
      <c r="L20" s="21"/>
      <c r="M20" s="21"/>
    </row>
    <row r="21" spans="1:17">
      <c r="A21" s="18" t="s">
        <v>19</v>
      </c>
      <c r="B21" s="30"/>
      <c r="C21" s="30"/>
      <c r="D21" s="30"/>
      <c r="E21" s="73">
        <f>M18/10</f>
        <v>83250</v>
      </c>
      <c r="F21" s="73"/>
      <c r="G21" s="21"/>
    </row>
    <row r="22" spans="1:17">
      <c r="A22" s="31"/>
      <c r="B22" s="30"/>
      <c r="C22" s="30"/>
      <c r="D22" s="30"/>
      <c r="E22" s="30"/>
      <c r="F22" s="30"/>
      <c r="G22" s="21"/>
    </row>
    <row r="23" spans="1:17">
      <c r="A23" s="31"/>
      <c r="B23" s="30"/>
      <c r="C23" s="30"/>
      <c r="D23" s="30"/>
      <c r="E23" s="30"/>
      <c r="F23" s="30"/>
      <c r="G23" s="21"/>
    </row>
    <row r="24" spans="1:17">
      <c r="A24" s="32" t="s">
        <v>56</v>
      </c>
      <c r="B24" s="33"/>
      <c r="C24" s="33"/>
      <c r="D24" s="33"/>
      <c r="E24" s="33"/>
      <c r="F24" s="34"/>
      <c r="G24" s="34"/>
      <c r="H24" s="34"/>
      <c r="I24" s="34"/>
      <c r="J24" s="34"/>
      <c r="K24" s="34"/>
      <c r="L24" s="34"/>
      <c r="M24" s="34"/>
      <c r="Q24" s="13"/>
    </row>
    <row r="25" spans="1:17" ht="15" hidden="1" customHeight="1">
      <c r="A25" s="35"/>
      <c r="B25" s="30"/>
      <c r="C25" s="30"/>
      <c r="D25" s="30"/>
      <c r="E25" s="30"/>
      <c r="F25" s="30"/>
      <c r="G25" s="21"/>
      <c r="H25" s="21"/>
      <c r="I25" s="21"/>
      <c r="J25" s="21"/>
      <c r="K25" s="21"/>
      <c r="L25" s="21"/>
      <c r="M25" s="21"/>
    </row>
    <row r="26" spans="1:17">
      <c r="A26" s="9" t="s">
        <v>54</v>
      </c>
      <c r="B26" s="10">
        <f t="shared" ref="B26:M26" si="7">B7</f>
        <v>0</v>
      </c>
      <c r="C26" s="10">
        <f t="shared" si="7"/>
        <v>406.4</v>
      </c>
      <c r="D26" s="10">
        <f t="shared" si="7"/>
        <v>406.4</v>
      </c>
      <c r="E26" s="10">
        <f t="shared" si="7"/>
        <v>406.4</v>
      </c>
      <c r="F26" s="10">
        <f t="shared" si="7"/>
        <v>406.4</v>
      </c>
      <c r="G26" s="13">
        <f t="shared" si="7"/>
        <v>1926.4</v>
      </c>
      <c r="H26" s="13">
        <f t="shared" si="7"/>
        <v>406.4</v>
      </c>
      <c r="I26" s="13">
        <f t="shared" si="7"/>
        <v>406.4</v>
      </c>
      <c r="J26" s="13">
        <f t="shared" si="7"/>
        <v>406.4</v>
      </c>
      <c r="K26" s="13">
        <f t="shared" si="7"/>
        <v>406.4</v>
      </c>
      <c r="L26" s="13">
        <f t="shared" si="7"/>
        <v>3646.4</v>
      </c>
      <c r="M26" s="13">
        <f t="shared" si="7"/>
        <v>8824</v>
      </c>
    </row>
    <row r="27" spans="1:17">
      <c r="A27" s="9" t="s">
        <v>55</v>
      </c>
      <c r="B27" s="36">
        <f t="shared" ref="B27:M27" si="8">B18</f>
        <v>0</v>
      </c>
      <c r="C27" s="36">
        <f t="shared" si="8"/>
        <v>83250</v>
      </c>
      <c r="D27" s="36">
        <f t="shared" si="8"/>
        <v>83250</v>
      </c>
      <c r="E27" s="36">
        <f t="shared" si="8"/>
        <v>83250</v>
      </c>
      <c r="F27" s="36">
        <f t="shared" si="8"/>
        <v>83250</v>
      </c>
      <c r="G27" s="26">
        <f t="shared" si="8"/>
        <v>83250</v>
      </c>
      <c r="H27" s="26">
        <f t="shared" si="8"/>
        <v>83250</v>
      </c>
      <c r="I27" s="26">
        <f t="shared" si="8"/>
        <v>83250</v>
      </c>
      <c r="J27" s="26">
        <f t="shared" si="8"/>
        <v>83250</v>
      </c>
      <c r="K27" s="26">
        <f t="shared" si="8"/>
        <v>83250</v>
      </c>
      <c r="L27" s="26">
        <f t="shared" si="8"/>
        <v>83250</v>
      </c>
      <c r="M27" s="26">
        <f t="shared" si="8"/>
        <v>832500</v>
      </c>
    </row>
    <row r="28" spans="1:17">
      <c r="A28" s="37"/>
      <c r="B28" s="38"/>
      <c r="C28" s="38"/>
      <c r="D28" s="38"/>
      <c r="E28" s="38"/>
      <c r="F28" s="38"/>
      <c r="G28" s="39"/>
      <c r="H28" s="39"/>
      <c r="I28" s="39"/>
      <c r="J28" s="39"/>
      <c r="K28" s="39"/>
      <c r="L28" s="39"/>
      <c r="M28" s="39"/>
    </row>
    <row r="29" spans="1:17">
      <c r="A29" s="32" t="s">
        <v>57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7">
      <c r="A30" s="9" t="s">
        <v>54</v>
      </c>
      <c r="B30" s="10">
        <f>B26</f>
        <v>0</v>
      </c>
      <c r="C30" s="10">
        <f t="shared" ref="C30:M30" si="9">C26+B30</f>
        <v>406.4</v>
      </c>
      <c r="D30" s="10">
        <f t="shared" si="9"/>
        <v>812.8</v>
      </c>
      <c r="E30" s="10">
        <f t="shared" si="9"/>
        <v>1219.1999999999998</v>
      </c>
      <c r="F30" s="10">
        <f t="shared" si="9"/>
        <v>1625.6</v>
      </c>
      <c r="G30" s="10">
        <f t="shared" si="9"/>
        <v>3552</v>
      </c>
      <c r="H30" s="10">
        <f t="shared" si="9"/>
        <v>3958.4</v>
      </c>
      <c r="I30" s="10">
        <f t="shared" si="9"/>
        <v>4364.8</v>
      </c>
      <c r="J30" s="10">
        <f t="shared" si="9"/>
        <v>4771.2</v>
      </c>
      <c r="K30" s="10">
        <f t="shared" si="9"/>
        <v>5177.5999999999995</v>
      </c>
      <c r="L30" s="10">
        <f t="shared" si="9"/>
        <v>8824</v>
      </c>
      <c r="M30" s="10">
        <f t="shared" si="9"/>
        <v>17648</v>
      </c>
    </row>
    <row r="31" spans="1:17">
      <c r="A31" s="9" t="s">
        <v>55</v>
      </c>
      <c r="B31" s="36">
        <f>B18</f>
        <v>0</v>
      </c>
      <c r="C31" s="36">
        <f t="shared" ref="C31:M31" si="10">B31+C18</f>
        <v>83250</v>
      </c>
      <c r="D31" s="36">
        <f t="shared" si="10"/>
        <v>166500</v>
      </c>
      <c r="E31" s="36">
        <f t="shared" si="10"/>
        <v>249750</v>
      </c>
      <c r="F31" s="36">
        <f t="shared" si="10"/>
        <v>333000</v>
      </c>
      <c r="G31" s="26">
        <f t="shared" si="10"/>
        <v>416250</v>
      </c>
      <c r="H31" s="26">
        <f t="shared" si="10"/>
        <v>499500</v>
      </c>
      <c r="I31" s="26">
        <f t="shared" si="10"/>
        <v>582750</v>
      </c>
      <c r="J31" s="26">
        <f t="shared" si="10"/>
        <v>666000</v>
      </c>
      <c r="K31" s="26">
        <f t="shared" si="10"/>
        <v>749250</v>
      </c>
      <c r="L31" s="26">
        <f t="shared" si="10"/>
        <v>832500</v>
      </c>
      <c r="M31" s="26">
        <f t="shared" si="10"/>
        <v>1665000</v>
      </c>
    </row>
    <row r="32" spans="1:17">
      <c r="A32" s="18"/>
      <c r="B32" s="30"/>
      <c r="C32" s="30"/>
      <c r="D32" s="30"/>
      <c r="E32" s="73"/>
      <c r="F32" s="73"/>
      <c r="G32" s="21"/>
      <c r="H32" s="21"/>
      <c r="I32" s="21"/>
      <c r="J32" s="21"/>
      <c r="K32" s="21"/>
      <c r="L32" s="21"/>
      <c r="M32" s="21"/>
    </row>
    <row r="33" spans="1:13">
      <c r="A33" s="18" t="s">
        <v>34</v>
      </c>
      <c r="B33" s="19"/>
      <c r="C33" s="19"/>
      <c r="D33" s="19"/>
      <c r="E33" s="73"/>
      <c r="F33" s="73"/>
      <c r="G33" s="20"/>
      <c r="H33" s="21"/>
      <c r="I33" s="21"/>
      <c r="J33" s="21"/>
      <c r="K33" s="21"/>
      <c r="L33" s="21"/>
      <c r="M33" s="21"/>
    </row>
    <row r="34" spans="1:13">
      <c r="A34" s="18"/>
      <c r="B34" s="23"/>
      <c r="C34" s="23"/>
      <c r="D34" s="23"/>
      <c r="E34" s="73"/>
      <c r="F34" s="73"/>
      <c r="G34" s="23"/>
    </row>
    <row r="35" spans="1:13">
      <c r="A35" s="18"/>
      <c r="B35" s="23"/>
      <c r="C35" s="23"/>
      <c r="D35" s="23"/>
      <c r="E35" s="40"/>
      <c r="F35" s="40"/>
      <c r="G35" s="23"/>
    </row>
    <row r="36" spans="1:13">
      <c r="A36" s="41"/>
      <c r="B36" s="42"/>
      <c r="C36" s="42"/>
      <c r="D36" s="42"/>
      <c r="E36" s="42"/>
      <c r="F36" s="42"/>
      <c r="G36" s="41"/>
    </row>
    <row r="37" spans="1:13">
      <c r="A37" s="70" t="s">
        <v>27</v>
      </c>
      <c r="B37" s="71"/>
      <c r="C37" s="71"/>
      <c r="D37" s="71"/>
      <c r="E37" s="71"/>
      <c r="F37" s="71"/>
      <c r="G37" s="71"/>
    </row>
    <row r="38" spans="1:13">
      <c r="A38" s="75" t="s">
        <v>48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1:13" ht="15" customHeight="1">
      <c r="A39" s="76" t="s">
        <v>40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3" ht="15" customHeight="1">
      <c r="A40" s="76" t="s">
        <v>41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3" ht="15" customHeight="1">
      <c r="A41" s="77" t="s">
        <v>42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3" ht="15" customHeight="1">
      <c r="A42" s="77" t="s">
        <v>43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3" ht="15" customHeight="1">
      <c r="A43" s="78" t="s">
        <v>44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3">
      <c r="A44" s="75" t="s">
        <v>45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</row>
    <row r="45" spans="1:13">
      <c r="A45" s="75" t="s">
        <v>46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</row>
    <row r="46" spans="1:13">
      <c r="A46" s="5" t="s">
        <v>47</v>
      </c>
    </row>
    <row r="47" spans="1:13">
      <c r="A47" s="5" t="s">
        <v>49</v>
      </c>
    </row>
    <row r="48" spans="1:13">
      <c r="A48" s="5" t="s">
        <v>50</v>
      </c>
    </row>
    <row r="49" spans="1:8">
      <c r="A49" s="5" t="s">
        <v>53</v>
      </c>
    </row>
    <row r="50" spans="1:8">
      <c r="A50" s="21"/>
      <c r="B50" s="21"/>
      <c r="C50" s="21"/>
    </row>
    <row r="51" spans="1:8" ht="13.5" thickBot="1">
      <c r="A51" s="43" t="s">
        <v>0</v>
      </c>
      <c r="B51" s="21"/>
      <c r="C51" s="21"/>
    </row>
    <row r="52" spans="1:8" ht="15">
      <c r="A52" s="44" t="s">
        <v>59</v>
      </c>
      <c r="B52" s="45"/>
      <c r="C52" s="46"/>
      <c r="E52" s="66">
        <v>2.0000000000000001E-4</v>
      </c>
      <c r="F52" s="67"/>
      <c r="H52" s="5" t="s">
        <v>26</v>
      </c>
    </row>
    <row r="53" spans="1:8">
      <c r="A53" s="44" t="s">
        <v>1</v>
      </c>
      <c r="B53" s="45"/>
      <c r="C53" s="46"/>
      <c r="E53" s="68">
        <v>0.06</v>
      </c>
      <c r="F53" s="69"/>
      <c r="H53" s="5" t="s">
        <v>28</v>
      </c>
    </row>
    <row r="54" spans="1:8">
      <c r="A54" s="44" t="s">
        <v>35</v>
      </c>
      <c r="B54" s="45"/>
      <c r="C54" s="46"/>
      <c r="E54" s="68">
        <v>4</v>
      </c>
      <c r="F54" s="69"/>
      <c r="H54" s="5" t="s">
        <v>60</v>
      </c>
    </row>
    <row r="55" spans="1:8">
      <c r="A55" s="44" t="s">
        <v>39</v>
      </c>
      <c r="B55" s="45"/>
      <c r="C55" s="46"/>
      <c r="E55" s="68">
        <v>2</v>
      </c>
      <c r="F55" s="69"/>
      <c r="H55" s="5" t="s">
        <v>61</v>
      </c>
    </row>
    <row r="56" spans="1:8">
      <c r="A56" s="44" t="s">
        <v>36</v>
      </c>
      <c r="B56" s="45"/>
      <c r="C56" s="46"/>
      <c r="E56" s="58">
        <v>300</v>
      </c>
      <c r="F56" s="59"/>
    </row>
    <row r="57" spans="1:8">
      <c r="A57" s="44" t="s">
        <v>38</v>
      </c>
      <c r="B57" s="45"/>
      <c r="C57" s="46"/>
      <c r="E57" s="58">
        <v>350</v>
      </c>
      <c r="F57" s="59"/>
    </row>
    <row r="58" spans="1:8">
      <c r="A58" s="44" t="s">
        <v>37</v>
      </c>
      <c r="B58" s="45"/>
      <c r="C58" s="46"/>
      <c r="E58" s="58">
        <v>20</v>
      </c>
      <c r="F58" s="59"/>
    </row>
    <row r="59" spans="1:8">
      <c r="A59" s="44" t="s">
        <v>29</v>
      </c>
      <c r="B59" s="45"/>
      <c r="C59" s="46"/>
      <c r="E59" s="58">
        <v>5</v>
      </c>
      <c r="F59" s="59"/>
    </row>
    <row r="60" spans="1:8" ht="13.5" thickBot="1">
      <c r="A60" s="44" t="s">
        <v>30</v>
      </c>
      <c r="B60" s="45"/>
      <c r="C60" s="46"/>
      <c r="E60" s="58">
        <v>3</v>
      </c>
      <c r="F60" s="59"/>
    </row>
    <row r="61" spans="1:8">
      <c r="A61" s="47" t="s">
        <v>2</v>
      </c>
      <c r="B61" s="48"/>
      <c r="C61" s="21"/>
      <c r="E61" s="60">
        <v>16</v>
      </c>
      <c r="F61" s="61"/>
    </row>
    <row r="62" spans="1:8">
      <c r="A62" s="47" t="s">
        <v>3</v>
      </c>
      <c r="B62" s="48"/>
      <c r="C62" s="21"/>
      <c r="E62" s="62">
        <v>250</v>
      </c>
      <c r="F62" s="63"/>
    </row>
    <row r="63" spans="1:8" ht="13.5" thickBot="1">
      <c r="A63" s="47" t="s">
        <v>20</v>
      </c>
      <c r="B63" s="48"/>
      <c r="C63" s="21"/>
      <c r="E63" s="64">
        <v>40</v>
      </c>
      <c r="F63" s="65"/>
    </row>
    <row r="64" spans="1:8">
      <c r="A64" s="53" t="s">
        <v>23</v>
      </c>
      <c r="B64" s="53"/>
      <c r="C64" s="21"/>
      <c r="E64" s="54">
        <v>4.25</v>
      </c>
      <c r="F64" s="55"/>
    </row>
    <row r="65" spans="1:6">
      <c r="A65" s="49" t="s">
        <v>33</v>
      </c>
      <c r="B65" s="49"/>
      <c r="C65" s="21"/>
      <c r="E65" s="54">
        <v>12</v>
      </c>
      <c r="F65" s="55"/>
    </row>
    <row r="66" spans="1:6">
      <c r="A66" s="50" t="s">
        <v>22</v>
      </c>
      <c r="B66" s="50"/>
      <c r="E66" s="56">
        <v>3</v>
      </c>
      <c r="F66" s="57"/>
    </row>
    <row r="67" spans="1:6" ht="13.5" thickBot="1">
      <c r="A67" s="50" t="s">
        <v>25</v>
      </c>
      <c r="B67" s="50"/>
      <c r="E67" s="51">
        <v>1.5</v>
      </c>
      <c r="F67" s="52"/>
    </row>
    <row r="68" spans="1:6">
      <c r="E68" s="21"/>
      <c r="F68" s="21"/>
    </row>
  </sheetData>
  <mergeCells count="37">
    <mergeCell ref="A38:L38"/>
    <mergeCell ref="A44:L44"/>
    <mergeCell ref="A45:L45"/>
    <mergeCell ref="A39:L39"/>
    <mergeCell ref="A40:L40"/>
    <mergeCell ref="A41:L41"/>
    <mergeCell ref="A43:L43"/>
    <mergeCell ref="A42:L42"/>
    <mergeCell ref="A37:G37"/>
    <mergeCell ref="E19:F19"/>
    <mergeCell ref="E20:F20"/>
    <mergeCell ref="E21:F21"/>
    <mergeCell ref="E8:F8"/>
    <mergeCell ref="E9:F9"/>
    <mergeCell ref="E10:F10"/>
    <mergeCell ref="E32:F32"/>
    <mergeCell ref="E33:F33"/>
    <mergeCell ref="E34:F34"/>
    <mergeCell ref="E60:F60"/>
    <mergeCell ref="E61:F61"/>
    <mergeCell ref="E62:F62"/>
    <mergeCell ref="E63:F63"/>
    <mergeCell ref="E52:F52"/>
    <mergeCell ref="E53:F53"/>
    <mergeCell ref="E54:F54"/>
    <mergeCell ref="E56:F56"/>
    <mergeCell ref="E59:F59"/>
    <mergeCell ref="E57:F57"/>
    <mergeCell ref="E58:F58"/>
    <mergeCell ref="E55:F55"/>
    <mergeCell ref="A67:B67"/>
    <mergeCell ref="E67:F67"/>
    <mergeCell ref="A64:B64"/>
    <mergeCell ref="E64:F64"/>
    <mergeCell ref="A66:B66"/>
    <mergeCell ref="E66:F66"/>
    <mergeCell ref="E65:F65"/>
  </mergeCells>
  <printOptions horizontalCentered="1"/>
  <pageMargins left="0.2" right="0.2" top="0.75" bottom="0.75" header="0.3" footer="0.3"/>
  <pageSetup orientation="landscape" verticalDpi="4" r:id="rId1"/>
  <headerFooter>
    <oddHeader>&amp;C&amp;"-,Bold"&amp;12ZGF S2000 vs Bag Filtration - 10 YR Lifecycle Cost</oddHead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F1830-A7DA-4766-A0C8-E92C870833A3}">
  <dimension ref="A1"/>
  <sheetViews>
    <sheetView workbookViewId="0">
      <selection activeCell="H7" sqref="H7"/>
    </sheetView>
  </sheetViews>
  <sheetFormatPr defaultRowHeight="14.25"/>
  <cols>
    <col min="1" max="16384" width="9.140625" style="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I4" zoomScale="110" zoomScaleNormal="110" workbookViewId="0">
      <selection activeCell="AD17" sqref="AD17"/>
    </sheetView>
  </sheetViews>
  <sheetFormatPr defaultRowHeight="15"/>
  <sheetData/>
  <pageMargins left="0.7" right="0.7" top="0.75" bottom="0.75" header="0.3" footer="0.3"/>
  <pageSetup orientation="landscape" verticalDpi="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B9D9D-6D67-47E3-AC8D-BA5DEC05DFA0}">
  <dimension ref="A3"/>
  <sheetViews>
    <sheetView workbookViewId="0">
      <selection activeCell="U3" sqref="U3"/>
    </sheetView>
  </sheetViews>
  <sheetFormatPr defaultRowHeight="15"/>
  <sheetData>
    <row r="3" s="1" customForma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S2000 vs Bags  10 YR Lifecycle</vt:lpstr>
      <vt:lpstr>Cumulative Cost</vt:lpstr>
      <vt:lpstr> S2000 - 10 YR LC O&amp;M Cost</vt:lpstr>
      <vt:lpstr>Annual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Jim Wiest</cp:lastModifiedBy>
  <cp:lastPrinted>2019-01-30T07:41:38Z</cp:lastPrinted>
  <dcterms:created xsi:type="dcterms:W3CDTF">2014-03-15T23:41:19Z</dcterms:created>
  <dcterms:modified xsi:type="dcterms:W3CDTF">2019-03-05T02:11:49Z</dcterms:modified>
</cp:coreProperties>
</file>